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0496" windowHeight="7452"/>
  </bookViews>
  <sheets>
    <sheet name="Exhibit 1" sheetId="1" r:id="rId1"/>
    <sheet name="M&amp;A" sheetId="22" r:id="rId2"/>
    <sheet name="Companies Excluded" sheetId="23" r:id="rId3"/>
    <sheet name="CALCULATIONS&gt;" sheetId="21" r:id="rId4"/>
    <sheet name="OPEX_CAPEX" sheetId="20" r:id="rId5"/>
    <sheet name="OPEX" sheetId="19" r:id="rId6"/>
    <sheet name="CAPEX" sheetId="18" r:id="rId7"/>
    <sheet name="Ratio" sheetId="17" r:id="rId8"/>
    <sheet name="BLSDATA" sheetId="16" r:id="rId9"/>
    <sheet name="WORKINGDATA&gt;" sheetId="15" r:id="rId10"/>
    <sheet name="Revenues" sheetId="2" r:id="rId11"/>
    <sheet name="Expenses" sheetId="3" r:id="rId12"/>
    <sheet name="Property" sheetId="4" r:id="rId13"/>
    <sheet name="Accdper" sheetId="5" r:id="rId14"/>
    <sheet name="Barrelmiles" sheetId="6" r:id="rId15"/>
    <sheet name="RAWDATA&gt;" sheetId="7" r:id="rId16"/>
    <sheet name="FORM6_114_1" sheetId="8" r:id="rId17"/>
    <sheet name="FORM6_114_2" sheetId="9" r:id="rId18"/>
    <sheet name="FORM6_111_28" sheetId="10" r:id="rId19"/>
    <sheet name="FORM6_111_29" sheetId="11" r:id="rId20"/>
    <sheet name="FORM6_33" sheetId="12" r:id="rId21"/>
    <sheet name="FORM6_700_12" sheetId="13" r:id="rId22"/>
  </sheets>
  <definedNames>
    <definedName name="NetIncome">'Exhibit 1'!$O$47</definedName>
    <definedName name="_xlnm.Print_Titles" localSheetId="0">'Exhibit 1'!$28:$28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I204" i="2"/>
  <c r="H204" i="2"/>
  <c r="G204" i="2"/>
  <c r="F204" i="2"/>
  <c r="E204" i="2"/>
  <c r="D204" i="2"/>
  <c r="I203" i="2"/>
  <c r="H203" i="2"/>
  <c r="G203" i="2"/>
  <c r="F203" i="2"/>
  <c r="E203" i="2"/>
  <c r="D203" i="2"/>
  <c r="I202" i="2"/>
  <c r="H202" i="2"/>
  <c r="G202" i="2"/>
  <c r="F202" i="2"/>
  <c r="E202" i="2"/>
  <c r="D202" i="2"/>
  <c r="I28" i="2"/>
  <c r="H28" i="2"/>
  <c r="G28" i="2"/>
  <c r="F28" i="2"/>
  <c r="E28" i="2"/>
  <c r="D28" i="2"/>
  <c r="I171" i="2"/>
  <c r="H171" i="2"/>
  <c r="G171" i="2"/>
  <c r="F171" i="2"/>
  <c r="E171" i="2"/>
  <c r="D171" i="2"/>
  <c r="D164" i="2"/>
  <c r="E164" i="2"/>
  <c r="F164" i="2"/>
  <c r="G164" i="2"/>
  <c r="H164" i="2"/>
  <c r="I164" i="2"/>
  <c r="I12" i="2"/>
  <c r="H12" i="2"/>
  <c r="G12" i="2"/>
  <c r="F12" i="2"/>
  <c r="E12" i="2"/>
  <c r="D12" i="2"/>
  <c r="D145" i="2"/>
  <c r="J145" i="2" s="1"/>
  <c r="E145" i="2"/>
  <c r="F145" i="2"/>
  <c r="G145" i="2"/>
  <c r="H145" i="2"/>
  <c r="G67" i="17" s="1"/>
  <c r="I145" i="2"/>
  <c r="E103" i="2"/>
  <c r="F103" i="2"/>
  <c r="G103" i="2"/>
  <c r="H103" i="2"/>
  <c r="I103" i="2"/>
  <c r="D103" i="2"/>
  <c r="I201" i="3"/>
  <c r="H124" i="19" s="1"/>
  <c r="H201" i="3"/>
  <c r="G201" i="3"/>
  <c r="F124" i="19" s="1"/>
  <c r="F201" i="3"/>
  <c r="E126" i="17" s="1"/>
  <c r="E201" i="3"/>
  <c r="D201" i="3"/>
  <c r="I200" i="3"/>
  <c r="H123" i="19" s="1"/>
  <c r="H200" i="3"/>
  <c r="G200" i="3"/>
  <c r="F125" i="17" s="1"/>
  <c r="F200" i="3"/>
  <c r="E125" i="17" s="1"/>
  <c r="E200" i="3"/>
  <c r="D123" i="19" s="1"/>
  <c r="D200" i="3"/>
  <c r="I199" i="3"/>
  <c r="H124" i="17" s="1"/>
  <c r="H199" i="3"/>
  <c r="G124" i="17" s="1"/>
  <c r="G199" i="3"/>
  <c r="F122" i="19" s="1"/>
  <c r="F199" i="3"/>
  <c r="E199" i="3"/>
  <c r="D124" i="17" s="1"/>
  <c r="D199" i="3"/>
  <c r="C124" i="17" s="1"/>
  <c r="I168" i="3"/>
  <c r="H168" i="3"/>
  <c r="G93" i="17" s="1"/>
  <c r="G168" i="3"/>
  <c r="F168" i="3"/>
  <c r="E168" i="3"/>
  <c r="D93" i="17" s="1"/>
  <c r="D168" i="3"/>
  <c r="D162" i="3"/>
  <c r="E162" i="3"/>
  <c r="F162" i="3"/>
  <c r="G162" i="3"/>
  <c r="H162" i="3"/>
  <c r="G85" i="19" s="1"/>
  <c r="I162" i="3"/>
  <c r="D143" i="3"/>
  <c r="E143" i="3"/>
  <c r="F143" i="3"/>
  <c r="G143" i="3"/>
  <c r="F67" i="17" s="1"/>
  <c r="H143" i="3"/>
  <c r="I143" i="3"/>
  <c r="E67" i="17"/>
  <c r="I102" i="3"/>
  <c r="H102" i="3"/>
  <c r="G102" i="3"/>
  <c r="F26" i="17" s="1"/>
  <c r="F102" i="3"/>
  <c r="E102" i="3"/>
  <c r="D102" i="3"/>
  <c r="I28" i="3"/>
  <c r="H28" i="3"/>
  <c r="G28" i="3"/>
  <c r="F28" i="3"/>
  <c r="E28" i="3"/>
  <c r="D28" i="3"/>
  <c r="E12" i="3"/>
  <c r="J12" i="3" s="1"/>
  <c r="F12" i="3"/>
  <c r="G12" i="3"/>
  <c r="H12" i="3"/>
  <c r="I12" i="3"/>
  <c r="D12" i="3"/>
  <c r="I204" i="4"/>
  <c r="H204" i="4"/>
  <c r="G204" i="4"/>
  <c r="F204" i="4"/>
  <c r="E204" i="4"/>
  <c r="D204" i="4"/>
  <c r="I203" i="4"/>
  <c r="H203" i="4"/>
  <c r="G122" i="18" s="1"/>
  <c r="G203" i="4"/>
  <c r="F203" i="4"/>
  <c r="E203" i="4"/>
  <c r="D203" i="4"/>
  <c r="C122" i="18" s="1"/>
  <c r="I202" i="4"/>
  <c r="H202" i="4"/>
  <c r="G202" i="4"/>
  <c r="F202" i="4"/>
  <c r="E202" i="4"/>
  <c r="D202" i="4"/>
  <c r="I30" i="4"/>
  <c r="H30" i="4"/>
  <c r="G30" i="4"/>
  <c r="F30" i="4"/>
  <c r="E30" i="4"/>
  <c r="D30" i="4"/>
  <c r="I172" i="4"/>
  <c r="H172" i="4"/>
  <c r="G172" i="4"/>
  <c r="F172" i="4"/>
  <c r="E172" i="4"/>
  <c r="D172" i="4"/>
  <c r="D165" i="4"/>
  <c r="E165" i="4"/>
  <c r="F165" i="4"/>
  <c r="G165" i="4"/>
  <c r="H165" i="4"/>
  <c r="I165" i="4"/>
  <c r="I13" i="4"/>
  <c r="H13" i="4"/>
  <c r="G13" i="4"/>
  <c r="F13" i="4"/>
  <c r="J13" i="4" s="1"/>
  <c r="E13" i="4"/>
  <c r="D13" i="4"/>
  <c r="D146" i="4"/>
  <c r="E146" i="4"/>
  <c r="J146" i="4" s="1"/>
  <c r="F146" i="4"/>
  <c r="G146" i="4"/>
  <c r="H146" i="4"/>
  <c r="I146" i="4"/>
  <c r="E104" i="4"/>
  <c r="F104" i="4"/>
  <c r="G104" i="4"/>
  <c r="H104" i="4"/>
  <c r="I104" i="4"/>
  <c r="D104" i="4"/>
  <c r="I204" i="5"/>
  <c r="H204" i="5"/>
  <c r="G204" i="5"/>
  <c r="F204" i="5"/>
  <c r="E204" i="5"/>
  <c r="D204" i="5"/>
  <c r="I203" i="5"/>
  <c r="H203" i="5"/>
  <c r="G203" i="5"/>
  <c r="F203" i="5"/>
  <c r="E203" i="5"/>
  <c r="D203" i="5"/>
  <c r="I202" i="5"/>
  <c r="H202" i="5"/>
  <c r="G202" i="5"/>
  <c r="F202" i="5"/>
  <c r="E202" i="5"/>
  <c r="D202" i="5"/>
  <c r="I30" i="5"/>
  <c r="H30" i="5"/>
  <c r="G30" i="5"/>
  <c r="F30" i="5"/>
  <c r="E30" i="5"/>
  <c r="D30" i="5"/>
  <c r="I172" i="5"/>
  <c r="H172" i="5"/>
  <c r="G172" i="5"/>
  <c r="F172" i="5"/>
  <c r="E172" i="5"/>
  <c r="D172" i="5"/>
  <c r="I13" i="5"/>
  <c r="H13" i="5"/>
  <c r="G13" i="5"/>
  <c r="F13" i="5"/>
  <c r="E13" i="5"/>
  <c r="D13" i="5"/>
  <c r="D146" i="5"/>
  <c r="E146" i="5"/>
  <c r="D66" i="18" s="1"/>
  <c r="F146" i="5"/>
  <c r="G146" i="5"/>
  <c r="H146" i="5"/>
  <c r="I146" i="5"/>
  <c r="E104" i="5"/>
  <c r="F104" i="5"/>
  <c r="G104" i="5"/>
  <c r="H104" i="5"/>
  <c r="I104" i="5"/>
  <c r="D104" i="5"/>
  <c r="I205" i="6"/>
  <c r="H205" i="6"/>
  <c r="G205" i="6"/>
  <c r="F205" i="6"/>
  <c r="E205" i="6"/>
  <c r="D205" i="6"/>
  <c r="AC124" i="20" s="1"/>
  <c r="D165" i="5"/>
  <c r="E165" i="5"/>
  <c r="F165" i="5"/>
  <c r="G165" i="5"/>
  <c r="H165" i="5"/>
  <c r="I165" i="5"/>
  <c r="I204" i="6"/>
  <c r="H204" i="6"/>
  <c r="G123" i="19" s="1"/>
  <c r="G204" i="6"/>
  <c r="F204" i="6"/>
  <c r="E204" i="6"/>
  <c r="D204" i="6"/>
  <c r="I203" i="6"/>
  <c r="H203" i="6"/>
  <c r="G122" i="19" s="1"/>
  <c r="G203" i="6"/>
  <c r="F203" i="6"/>
  <c r="E203" i="6"/>
  <c r="D122" i="19" s="1"/>
  <c r="D203" i="6"/>
  <c r="AC122" i="20" s="1"/>
  <c r="I25" i="6"/>
  <c r="H25" i="6"/>
  <c r="G25" i="6"/>
  <c r="F25" i="6"/>
  <c r="E25" i="6"/>
  <c r="D25" i="6"/>
  <c r="I169" i="6"/>
  <c r="H169" i="6"/>
  <c r="G169" i="6"/>
  <c r="F169" i="6"/>
  <c r="E169" i="6"/>
  <c r="D169" i="6"/>
  <c r="AC92" i="20" s="1"/>
  <c r="D163" i="6"/>
  <c r="AC86" i="20" s="1"/>
  <c r="E163" i="6"/>
  <c r="F163" i="6"/>
  <c r="E85" i="18" s="1"/>
  <c r="G163" i="6"/>
  <c r="H163" i="6"/>
  <c r="I163" i="6"/>
  <c r="I145" i="6"/>
  <c r="H145" i="6"/>
  <c r="G145" i="6"/>
  <c r="F145" i="6"/>
  <c r="E145" i="6"/>
  <c r="D145" i="6"/>
  <c r="D143" i="6"/>
  <c r="AC67" i="20" s="1"/>
  <c r="E143" i="6"/>
  <c r="F143" i="6"/>
  <c r="G143" i="6"/>
  <c r="H143" i="6"/>
  <c r="I143" i="6"/>
  <c r="E100" i="6"/>
  <c r="F100" i="6"/>
  <c r="G100" i="6"/>
  <c r="H100" i="6"/>
  <c r="G25" i="19" s="1"/>
  <c r="I100" i="6"/>
  <c r="D100" i="6"/>
  <c r="AC26" i="20" s="1"/>
  <c r="I3" i="2"/>
  <c r="J3" i="2" s="1"/>
  <c r="I82" i="2"/>
  <c r="I83" i="2"/>
  <c r="I84" i="2"/>
  <c r="I85" i="2"/>
  <c r="J85" i="2" s="1"/>
  <c r="I4" i="2"/>
  <c r="I86" i="2"/>
  <c r="I87" i="2"/>
  <c r="H10" i="17" s="1"/>
  <c r="I88" i="2"/>
  <c r="I89" i="2"/>
  <c r="I90" i="2"/>
  <c r="I91" i="2"/>
  <c r="I92" i="2"/>
  <c r="J92" i="2" s="1"/>
  <c r="I93" i="2"/>
  <c r="I94" i="2"/>
  <c r="I95" i="2"/>
  <c r="H18" i="17" s="1"/>
  <c r="I96" i="2"/>
  <c r="J96" i="2" s="1"/>
  <c r="I97" i="2"/>
  <c r="I98" i="2"/>
  <c r="I99" i="2"/>
  <c r="I100" i="2"/>
  <c r="I101" i="2"/>
  <c r="I5" i="2"/>
  <c r="I102" i="2"/>
  <c r="I104" i="2"/>
  <c r="J104" i="2" s="1"/>
  <c r="I105" i="2"/>
  <c r="I106" i="2"/>
  <c r="I107" i="2"/>
  <c r="I108" i="2"/>
  <c r="I109" i="2"/>
  <c r="I110" i="2"/>
  <c r="I6" i="2"/>
  <c r="I111" i="2"/>
  <c r="I112" i="2"/>
  <c r="I7" i="2"/>
  <c r="I113" i="2"/>
  <c r="I114" i="2"/>
  <c r="I115" i="2"/>
  <c r="I116" i="2"/>
  <c r="I117" i="2"/>
  <c r="I118" i="2"/>
  <c r="I119" i="2"/>
  <c r="I120" i="2"/>
  <c r="I121" i="2"/>
  <c r="I122" i="2"/>
  <c r="I123" i="2"/>
  <c r="I8" i="2"/>
  <c r="I9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0" i="2"/>
  <c r="I139" i="2"/>
  <c r="I140" i="2"/>
  <c r="I11" i="2"/>
  <c r="I141" i="2"/>
  <c r="I142" i="2"/>
  <c r="I143" i="2"/>
  <c r="I144" i="2"/>
  <c r="I146" i="2"/>
  <c r="H68" i="17" s="1"/>
  <c r="I147" i="2"/>
  <c r="I148" i="2"/>
  <c r="I149" i="2"/>
  <c r="I150" i="2"/>
  <c r="I151" i="2"/>
  <c r="J151" i="2" s="1"/>
  <c r="I152" i="2"/>
  <c r="I153" i="2"/>
  <c r="I154" i="2"/>
  <c r="H76" i="17" s="1"/>
  <c r="I155" i="2"/>
  <c r="I156" i="2"/>
  <c r="I13" i="2"/>
  <c r="I157" i="2"/>
  <c r="I158" i="2"/>
  <c r="I159" i="2"/>
  <c r="I14" i="2"/>
  <c r="I160" i="2"/>
  <c r="I161" i="2"/>
  <c r="I162" i="2"/>
  <c r="I15" i="2"/>
  <c r="I163" i="2"/>
  <c r="I16" i="2"/>
  <c r="J16" i="2" s="1"/>
  <c r="I165" i="2"/>
  <c r="I166" i="2"/>
  <c r="I167" i="2"/>
  <c r="I168" i="2"/>
  <c r="J168" i="2" s="1"/>
  <c r="I169" i="2"/>
  <c r="I170" i="2"/>
  <c r="H93" i="17"/>
  <c r="I172" i="2"/>
  <c r="I17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8" i="2"/>
  <c r="I190" i="2"/>
  <c r="I19" i="2"/>
  <c r="I191" i="2"/>
  <c r="I20" i="2"/>
  <c r="I21" i="2"/>
  <c r="I192" i="2"/>
  <c r="I22" i="2"/>
  <c r="I23" i="2"/>
  <c r="I193" i="2"/>
  <c r="I194" i="2"/>
  <c r="I24" i="2"/>
  <c r="I195" i="2"/>
  <c r="H117" i="17" s="1"/>
  <c r="I25" i="2"/>
  <c r="I196" i="2"/>
  <c r="I197" i="2"/>
  <c r="I26" i="2"/>
  <c r="I198" i="2"/>
  <c r="I199" i="2"/>
  <c r="I200" i="2"/>
  <c r="I201" i="2"/>
  <c r="I27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H3" i="2"/>
  <c r="H82" i="2"/>
  <c r="H83" i="2"/>
  <c r="H84" i="2"/>
  <c r="H85" i="2"/>
  <c r="H4" i="2"/>
  <c r="H86" i="2"/>
  <c r="H87" i="2"/>
  <c r="H88" i="2"/>
  <c r="H89" i="2"/>
  <c r="H90" i="2"/>
  <c r="G13" i="17" s="1"/>
  <c r="H91" i="2"/>
  <c r="H92" i="2"/>
  <c r="H93" i="2"/>
  <c r="H94" i="2"/>
  <c r="H95" i="2"/>
  <c r="H96" i="2"/>
  <c r="H97" i="2"/>
  <c r="H98" i="2"/>
  <c r="G21" i="17" s="1"/>
  <c r="H99" i="2"/>
  <c r="H100" i="2"/>
  <c r="H101" i="2"/>
  <c r="H5" i="2"/>
  <c r="H102" i="2"/>
  <c r="H104" i="2"/>
  <c r="G27" i="17" s="1"/>
  <c r="H105" i="2"/>
  <c r="H106" i="2"/>
  <c r="H107" i="2"/>
  <c r="H108" i="2"/>
  <c r="H109" i="2"/>
  <c r="H110" i="2"/>
  <c r="H6" i="2"/>
  <c r="H111" i="2"/>
  <c r="G33" i="17" s="1"/>
  <c r="H112" i="2"/>
  <c r="H7" i="2"/>
  <c r="H113" i="2"/>
  <c r="H114" i="2"/>
  <c r="H115" i="2"/>
  <c r="H116" i="2"/>
  <c r="H117" i="2"/>
  <c r="H118" i="2"/>
  <c r="H119" i="2"/>
  <c r="H120" i="2"/>
  <c r="H121" i="2"/>
  <c r="H122" i="2"/>
  <c r="H123" i="2"/>
  <c r="H8" i="2"/>
  <c r="H9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0" i="2"/>
  <c r="H139" i="2"/>
  <c r="G61" i="17" s="1"/>
  <c r="H140" i="2"/>
  <c r="H11" i="2"/>
  <c r="H141" i="2"/>
  <c r="H142" i="2"/>
  <c r="H143" i="2"/>
  <c r="H144" i="2"/>
  <c r="H146" i="2"/>
  <c r="H147" i="2"/>
  <c r="H148" i="2"/>
  <c r="H149" i="2"/>
  <c r="H150" i="2"/>
  <c r="H151" i="2"/>
  <c r="H152" i="2"/>
  <c r="H153" i="2"/>
  <c r="H154" i="2"/>
  <c r="H155" i="2"/>
  <c r="H156" i="2"/>
  <c r="H13" i="2"/>
  <c r="H157" i="2"/>
  <c r="H158" i="2"/>
  <c r="H159" i="2"/>
  <c r="H14" i="2"/>
  <c r="H160" i="2"/>
  <c r="H161" i="2"/>
  <c r="H162" i="2"/>
  <c r="H15" i="2"/>
  <c r="H163" i="2"/>
  <c r="H16" i="2"/>
  <c r="H165" i="2"/>
  <c r="H166" i="2"/>
  <c r="H167" i="2"/>
  <c r="H168" i="2"/>
  <c r="H169" i="2"/>
  <c r="H170" i="2"/>
  <c r="H172" i="2"/>
  <c r="H17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8" i="2"/>
  <c r="H190" i="2"/>
  <c r="H19" i="2"/>
  <c r="H191" i="2"/>
  <c r="H20" i="2"/>
  <c r="H21" i="2"/>
  <c r="H192" i="2"/>
  <c r="H22" i="2"/>
  <c r="H23" i="2"/>
  <c r="H193" i="2"/>
  <c r="H194" i="2"/>
  <c r="H24" i="2"/>
  <c r="H195" i="2"/>
  <c r="G117" i="17" s="1"/>
  <c r="H25" i="2"/>
  <c r="H196" i="2"/>
  <c r="H197" i="2"/>
  <c r="H26" i="2"/>
  <c r="H198" i="2"/>
  <c r="H199" i="2"/>
  <c r="H200" i="2"/>
  <c r="H201" i="2"/>
  <c r="G123" i="17" s="1"/>
  <c r="H27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G3" i="2"/>
  <c r="G82" i="2"/>
  <c r="G83" i="2"/>
  <c r="G84" i="2"/>
  <c r="G85" i="2"/>
  <c r="G4" i="2"/>
  <c r="G86" i="2"/>
  <c r="F9" i="17" s="1"/>
  <c r="G87" i="2"/>
  <c r="G88" i="2"/>
  <c r="G89" i="2"/>
  <c r="G90" i="2"/>
  <c r="F13" i="17" s="1"/>
  <c r="G91" i="2"/>
  <c r="G92" i="2"/>
  <c r="G93" i="2"/>
  <c r="G94" i="2"/>
  <c r="F17" i="17" s="1"/>
  <c r="G95" i="2"/>
  <c r="G96" i="2"/>
  <c r="G97" i="2"/>
  <c r="G98" i="2"/>
  <c r="F21" i="17" s="1"/>
  <c r="G99" i="2"/>
  <c r="G100" i="2"/>
  <c r="G101" i="2"/>
  <c r="G5" i="2"/>
  <c r="G102" i="2"/>
  <c r="G104" i="2"/>
  <c r="G105" i="2"/>
  <c r="G106" i="2"/>
  <c r="G107" i="2"/>
  <c r="G108" i="2"/>
  <c r="G109" i="2"/>
  <c r="G110" i="2"/>
  <c r="G6" i="2"/>
  <c r="G111" i="2"/>
  <c r="G112" i="2"/>
  <c r="G7" i="2"/>
  <c r="G113" i="2"/>
  <c r="G114" i="2"/>
  <c r="G115" i="2"/>
  <c r="G116" i="2"/>
  <c r="G117" i="2"/>
  <c r="G118" i="2"/>
  <c r="G119" i="2"/>
  <c r="G120" i="2"/>
  <c r="G121" i="2"/>
  <c r="G122" i="2"/>
  <c r="G123" i="2"/>
  <c r="G8" i="2"/>
  <c r="G9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0" i="2"/>
  <c r="G139" i="2"/>
  <c r="F61" i="17" s="1"/>
  <c r="G140" i="2"/>
  <c r="G11" i="2"/>
  <c r="G141" i="2"/>
  <c r="G142" i="2"/>
  <c r="G143" i="2"/>
  <c r="G144" i="2"/>
  <c r="G146" i="2"/>
  <c r="G147" i="2"/>
  <c r="G148" i="2"/>
  <c r="G149" i="2"/>
  <c r="G150" i="2"/>
  <c r="G151" i="2"/>
  <c r="G152" i="2"/>
  <c r="G153" i="2"/>
  <c r="G154" i="2"/>
  <c r="G155" i="2"/>
  <c r="G156" i="2"/>
  <c r="G13" i="2"/>
  <c r="G157" i="2"/>
  <c r="G158" i="2"/>
  <c r="G159" i="2"/>
  <c r="G14" i="2"/>
  <c r="G160" i="2"/>
  <c r="G161" i="2"/>
  <c r="G162" i="2"/>
  <c r="G15" i="2"/>
  <c r="G163" i="2"/>
  <c r="G16" i="2"/>
  <c r="G165" i="2"/>
  <c r="G166" i="2"/>
  <c r="F88" i="17" s="1"/>
  <c r="G167" i="2"/>
  <c r="G168" i="2"/>
  <c r="G169" i="2"/>
  <c r="G170" i="2"/>
  <c r="G172" i="2"/>
  <c r="G17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8" i="2"/>
  <c r="G190" i="2"/>
  <c r="G19" i="2"/>
  <c r="G191" i="2"/>
  <c r="G20" i="2"/>
  <c r="G21" i="2"/>
  <c r="G192" i="2"/>
  <c r="G22" i="2"/>
  <c r="G23" i="2"/>
  <c r="G193" i="2"/>
  <c r="G194" i="2"/>
  <c r="G24" i="2"/>
  <c r="G195" i="2"/>
  <c r="F117" i="17" s="1"/>
  <c r="G25" i="2"/>
  <c r="G196" i="2"/>
  <c r="G197" i="2"/>
  <c r="G26" i="2"/>
  <c r="G198" i="2"/>
  <c r="G199" i="2"/>
  <c r="F121" i="17" s="1"/>
  <c r="G200" i="2"/>
  <c r="G201" i="2"/>
  <c r="G27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F3" i="2"/>
  <c r="F82" i="2"/>
  <c r="F83" i="2"/>
  <c r="F84" i="2"/>
  <c r="F85" i="2"/>
  <c r="F4" i="2"/>
  <c r="F86" i="2"/>
  <c r="E9" i="17" s="1"/>
  <c r="F87" i="2"/>
  <c r="F88" i="2"/>
  <c r="F89" i="2"/>
  <c r="F90" i="2"/>
  <c r="F91" i="2"/>
  <c r="F92" i="2"/>
  <c r="F93" i="2"/>
  <c r="F94" i="2"/>
  <c r="E17" i="17" s="1"/>
  <c r="F95" i="2"/>
  <c r="F96" i="2"/>
  <c r="F97" i="2"/>
  <c r="F98" i="2"/>
  <c r="F99" i="2"/>
  <c r="F100" i="2"/>
  <c r="F101" i="2"/>
  <c r="F5" i="2"/>
  <c r="F102" i="2"/>
  <c r="F104" i="2"/>
  <c r="F105" i="2"/>
  <c r="F106" i="2"/>
  <c r="F107" i="2"/>
  <c r="F108" i="2"/>
  <c r="F109" i="2"/>
  <c r="F110" i="2"/>
  <c r="F6" i="2"/>
  <c r="F111" i="2"/>
  <c r="F112" i="2"/>
  <c r="F7" i="2"/>
  <c r="F113" i="2"/>
  <c r="F114" i="2"/>
  <c r="F115" i="2"/>
  <c r="F116" i="2"/>
  <c r="F117" i="2"/>
  <c r="F118" i="2"/>
  <c r="F119" i="2"/>
  <c r="F120" i="2"/>
  <c r="F121" i="2"/>
  <c r="F122" i="2"/>
  <c r="F123" i="2"/>
  <c r="F8" i="2"/>
  <c r="F9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0" i="2"/>
  <c r="F139" i="2"/>
  <c r="F140" i="2"/>
  <c r="F11" i="2"/>
  <c r="F141" i="2"/>
  <c r="F142" i="2"/>
  <c r="F143" i="2"/>
  <c r="F144" i="2"/>
  <c r="F146" i="2"/>
  <c r="F147" i="2"/>
  <c r="F148" i="2"/>
  <c r="F149" i="2"/>
  <c r="F150" i="2"/>
  <c r="F151" i="2"/>
  <c r="F152" i="2"/>
  <c r="F153" i="2"/>
  <c r="F154" i="2"/>
  <c r="F155" i="2"/>
  <c r="F156" i="2"/>
  <c r="F13" i="2"/>
  <c r="F157" i="2"/>
  <c r="F158" i="2"/>
  <c r="E80" i="17" s="1"/>
  <c r="F159" i="2"/>
  <c r="F14" i="2"/>
  <c r="F160" i="2"/>
  <c r="F161" i="2"/>
  <c r="F162" i="2"/>
  <c r="F15" i="2"/>
  <c r="F163" i="2"/>
  <c r="F16" i="2"/>
  <c r="F165" i="2"/>
  <c r="F166" i="2"/>
  <c r="F167" i="2"/>
  <c r="F168" i="2"/>
  <c r="F169" i="2"/>
  <c r="F170" i="2"/>
  <c r="F172" i="2"/>
  <c r="F17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8" i="2"/>
  <c r="F190" i="2"/>
  <c r="F19" i="2"/>
  <c r="F191" i="2"/>
  <c r="F20" i="2"/>
  <c r="F21" i="2"/>
  <c r="F192" i="2"/>
  <c r="F22" i="2"/>
  <c r="F23" i="2"/>
  <c r="F193" i="2"/>
  <c r="F194" i="2"/>
  <c r="F24" i="2"/>
  <c r="F195" i="2"/>
  <c r="E117" i="17" s="1"/>
  <c r="F25" i="2"/>
  <c r="F196" i="2"/>
  <c r="F197" i="2"/>
  <c r="F26" i="2"/>
  <c r="F198" i="2"/>
  <c r="F199" i="2"/>
  <c r="E121" i="17" s="1"/>
  <c r="F200" i="2"/>
  <c r="F201" i="2"/>
  <c r="E123" i="17" s="1"/>
  <c r="F27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E3" i="2"/>
  <c r="E82" i="2"/>
  <c r="E83" i="2"/>
  <c r="E84" i="2"/>
  <c r="E85" i="2"/>
  <c r="E4" i="2"/>
  <c r="E86" i="2"/>
  <c r="D9" i="17" s="1"/>
  <c r="E87" i="2"/>
  <c r="E88" i="2"/>
  <c r="E89" i="2"/>
  <c r="E90" i="2"/>
  <c r="D13" i="17" s="1"/>
  <c r="E91" i="2"/>
  <c r="E92" i="2"/>
  <c r="E93" i="2"/>
  <c r="E94" i="2"/>
  <c r="D17" i="17" s="1"/>
  <c r="E95" i="2"/>
  <c r="J95" i="2" s="1"/>
  <c r="E96" i="2"/>
  <c r="E97" i="2"/>
  <c r="E98" i="2"/>
  <c r="D21" i="17" s="1"/>
  <c r="E99" i="2"/>
  <c r="E100" i="2"/>
  <c r="E101" i="2"/>
  <c r="E5" i="2"/>
  <c r="E102" i="2"/>
  <c r="E104" i="2"/>
  <c r="E105" i="2"/>
  <c r="E106" i="2"/>
  <c r="E107" i="2"/>
  <c r="J107" i="2" s="1"/>
  <c r="E108" i="2"/>
  <c r="E109" i="2"/>
  <c r="E110" i="2"/>
  <c r="E6" i="2"/>
  <c r="J6" i="2" s="1"/>
  <c r="E111" i="2"/>
  <c r="E112" i="2"/>
  <c r="E7" i="2"/>
  <c r="E113" i="2"/>
  <c r="J113" i="2" s="1"/>
  <c r="E114" i="2"/>
  <c r="E115" i="2"/>
  <c r="E116" i="2"/>
  <c r="E117" i="2"/>
  <c r="J117" i="2" s="1"/>
  <c r="E118" i="2"/>
  <c r="E119" i="2"/>
  <c r="E120" i="2"/>
  <c r="E121" i="2"/>
  <c r="E122" i="2"/>
  <c r="E123" i="2"/>
  <c r="E8" i="2"/>
  <c r="E9" i="2"/>
  <c r="J9" i="2" s="1"/>
  <c r="E124" i="2"/>
  <c r="E125" i="2"/>
  <c r="E126" i="2"/>
  <c r="E127" i="2"/>
  <c r="J127" i="2" s="1"/>
  <c r="E128" i="2"/>
  <c r="E129" i="2"/>
  <c r="E130" i="2"/>
  <c r="E131" i="2"/>
  <c r="E132" i="2"/>
  <c r="E133" i="2"/>
  <c r="E134" i="2"/>
  <c r="E135" i="2"/>
  <c r="J135" i="2" s="1"/>
  <c r="E136" i="2"/>
  <c r="E137" i="2"/>
  <c r="E138" i="2"/>
  <c r="E10" i="2"/>
  <c r="J10" i="2" s="1"/>
  <c r="E139" i="2"/>
  <c r="E140" i="2"/>
  <c r="E11" i="2"/>
  <c r="E141" i="2"/>
  <c r="J141" i="2" s="1"/>
  <c r="E142" i="2"/>
  <c r="E143" i="2"/>
  <c r="E144" i="2"/>
  <c r="E146" i="2"/>
  <c r="E147" i="2"/>
  <c r="E148" i="2"/>
  <c r="E149" i="2"/>
  <c r="E150" i="2"/>
  <c r="E151" i="2"/>
  <c r="E152" i="2"/>
  <c r="E153" i="2"/>
  <c r="E154" i="2"/>
  <c r="E155" i="2"/>
  <c r="E156" i="2"/>
  <c r="E13" i="2"/>
  <c r="E157" i="2"/>
  <c r="E158" i="2"/>
  <c r="E159" i="2"/>
  <c r="E14" i="2"/>
  <c r="E160" i="2"/>
  <c r="E161" i="2"/>
  <c r="E162" i="2"/>
  <c r="E15" i="2"/>
  <c r="E163" i="2"/>
  <c r="E16" i="2"/>
  <c r="E165" i="2"/>
  <c r="E166" i="2"/>
  <c r="E167" i="2"/>
  <c r="E168" i="2"/>
  <c r="E169" i="2"/>
  <c r="E170" i="2"/>
  <c r="E172" i="2"/>
  <c r="E17" i="2"/>
  <c r="E173" i="2"/>
  <c r="E174" i="2"/>
  <c r="E175" i="2"/>
  <c r="J175" i="2" s="1"/>
  <c r="E176" i="2"/>
  <c r="E177" i="2"/>
  <c r="E178" i="2"/>
  <c r="E179" i="2"/>
  <c r="J179" i="2" s="1"/>
  <c r="E180" i="2"/>
  <c r="E181" i="2"/>
  <c r="E182" i="2"/>
  <c r="E183" i="2"/>
  <c r="E184" i="2"/>
  <c r="E185" i="2"/>
  <c r="E186" i="2"/>
  <c r="E187" i="2"/>
  <c r="E188" i="2"/>
  <c r="E189" i="2"/>
  <c r="E18" i="2"/>
  <c r="E190" i="2"/>
  <c r="E19" i="2"/>
  <c r="E191" i="2"/>
  <c r="E20" i="2"/>
  <c r="E21" i="2"/>
  <c r="J21" i="2" s="1"/>
  <c r="E192" i="2"/>
  <c r="E22" i="2"/>
  <c r="E23" i="2"/>
  <c r="E193" i="2"/>
  <c r="E194" i="2"/>
  <c r="E24" i="2"/>
  <c r="E195" i="2"/>
  <c r="E25" i="2"/>
  <c r="E196" i="2"/>
  <c r="E197" i="2"/>
  <c r="E26" i="2"/>
  <c r="E198" i="2"/>
  <c r="E199" i="2"/>
  <c r="E200" i="2"/>
  <c r="E201" i="2"/>
  <c r="E27" i="2"/>
  <c r="J27" i="2" s="1"/>
  <c r="E29" i="2"/>
  <c r="E30" i="2"/>
  <c r="E31" i="2"/>
  <c r="E32" i="2"/>
  <c r="E33" i="2"/>
  <c r="E34" i="2"/>
  <c r="E35" i="2"/>
  <c r="E36" i="2"/>
  <c r="E37" i="2"/>
  <c r="E38" i="2"/>
  <c r="E39" i="2"/>
  <c r="E40" i="2"/>
  <c r="J40" i="2" s="1"/>
  <c r="E41" i="2"/>
  <c r="E42" i="2"/>
  <c r="E43" i="2"/>
  <c r="E44" i="2"/>
  <c r="E45" i="2"/>
  <c r="E46" i="2"/>
  <c r="E47" i="2"/>
  <c r="E48" i="2"/>
  <c r="J48" i="2" s="1"/>
  <c r="E49" i="2"/>
  <c r="E50" i="2"/>
  <c r="E51" i="2"/>
  <c r="E52" i="2"/>
  <c r="J52" i="2" s="1"/>
  <c r="E53" i="2"/>
  <c r="E54" i="2"/>
  <c r="E55" i="2"/>
  <c r="E56" i="2"/>
  <c r="E57" i="2"/>
  <c r="E58" i="2"/>
  <c r="E59" i="2"/>
  <c r="E60" i="2"/>
  <c r="J60" i="2" s="1"/>
  <c r="E61" i="2"/>
  <c r="E62" i="2"/>
  <c r="E63" i="2"/>
  <c r="E64" i="2"/>
  <c r="J64" i="2" s="1"/>
  <c r="E65" i="2"/>
  <c r="E66" i="2"/>
  <c r="E67" i="2"/>
  <c r="E68" i="2"/>
  <c r="J68" i="2" s="1"/>
  <c r="E69" i="2"/>
  <c r="E70" i="2"/>
  <c r="E71" i="2"/>
  <c r="E72" i="2"/>
  <c r="J72" i="2" s="1"/>
  <c r="E73" i="2"/>
  <c r="E74" i="2"/>
  <c r="E75" i="2"/>
  <c r="E76" i="2"/>
  <c r="J76" i="2" s="1"/>
  <c r="E77" i="2"/>
  <c r="E78" i="2"/>
  <c r="E79" i="2"/>
  <c r="E80" i="2"/>
  <c r="J80" i="2" s="1"/>
  <c r="E81" i="2"/>
  <c r="F81" i="2"/>
  <c r="G81" i="2"/>
  <c r="H81" i="2"/>
  <c r="I81" i="2"/>
  <c r="D3" i="2"/>
  <c r="D82" i="2"/>
  <c r="C5" i="17" s="1"/>
  <c r="D83" i="2"/>
  <c r="D84" i="2"/>
  <c r="C7" i="17" s="1"/>
  <c r="D85" i="2"/>
  <c r="D4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C22" i="17" s="1"/>
  <c r="D100" i="2"/>
  <c r="D101" i="2"/>
  <c r="C24" i="17" s="1"/>
  <c r="D5" i="2"/>
  <c r="D102" i="2"/>
  <c r="D104" i="2"/>
  <c r="D105" i="2"/>
  <c r="D106" i="2"/>
  <c r="D107" i="2"/>
  <c r="D108" i="2"/>
  <c r="D109" i="2"/>
  <c r="D110" i="2"/>
  <c r="D6" i="2"/>
  <c r="D111" i="2"/>
  <c r="D112" i="2"/>
  <c r="D7" i="2"/>
  <c r="D113" i="2"/>
  <c r="D114" i="2"/>
  <c r="D115" i="2"/>
  <c r="D116" i="2"/>
  <c r="D117" i="2"/>
  <c r="D118" i="2"/>
  <c r="D119" i="2"/>
  <c r="C41" i="17" s="1"/>
  <c r="D120" i="2"/>
  <c r="D121" i="2"/>
  <c r="D122" i="2"/>
  <c r="D123" i="2"/>
  <c r="D8" i="2"/>
  <c r="D9" i="2"/>
  <c r="D124" i="2"/>
  <c r="D125" i="2"/>
  <c r="D126" i="2"/>
  <c r="D127" i="2"/>
  <c r="D128" i="2"/>
  <c r="D129" i="2"/>
  <c r="C51" i="17" s="1"/>
  <c r="D130" i="2"/>
  <c r="D131" i="2"/>
  <c r="D132" i="2"/>
  <c r="D133" i="2"/>
  <c r="D134" i="2"/>
  <c r="D135" i="2"/>
  <c r="D136" i="2"/>
  <c r="D137" i="2"/>
  <c r="C59" i="17" s="1"/>
  <c r="D138" i="2"/>
  <c r="D10" i="2"/>
  <c r="D139" i="2"/>
  <c r="D140" i="2"/>
  <c r="D11" i="2"/>
  <c r="D141" i="2"/>
  <c r="D142" i="2"/>
  <c r="D143" i="2"/>
  <c r="C65" i="17" s="1"/>
  <c r="D144" i="2"/>
  <c r="D146" i="2"/>
  <c r="D147" i="2"/>
  <c r="D148" i="2"/>
  <c r="J148" i="2" s="1"/>
  <c r="D149" i="2"/>
  <c r="D150" i="2"/>
  <c r="D151" i="2"/>
  <c r="D152" i="2"/>
  <c r="D153" i="2"/>
  <c r="D154" i="2"/>
  <c r="D155" i="2"/>
  <c r="D156" i="2"/>
  <c r="D13" i="2"/>
  <c r="D157" i="2"/>
  <c r="D158" i="2"/>
  <c r="D159" i="2"/>
  <c r="C81" i="17" s="1"/>
  <c r="D14" i="2"/>
  <c r="D160" i="2"/>
  <c r="D161" i="2"/>
  <c r="D162" i="2"/>
  <c r="D15" i="2"/>
  <c r="D163" i="2"/>
  <c r="D16" i="2"/>
  <c r="D165" i="2"/>
  <c r="D166" i="2"/>
  <c r="D167" i="2"/>
  <c r="D168" i="2"/>
  <c r="D169" i="2"/>
  <c r="D170" i="2"/>
  <c r="D172" i="2"/>
  <c r="D17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8" i="2"/>
  <c r="D190" i="2"/>
  <c r="D19" i="2"/>
  <c r="D191" i="2"/>
  <c r="D20" i="2"/>
  <c r="J20" i="2" s="1"/>
  <c r="D21" i="2"/>
  <c r="D192" i="2"/>
  <c r="D22" i="2"/>
  <c r="D23" i="2"/>
  <c r="D193" i="2"/>
  <c r="D194" i="2"/>
  <c r="D24" i="2"/>
  <c r="D195" i="2"/>
  <c r="D25" i="2"/>
  <c r="D196" i="2"/>
  <c r="D197" i="2"/>
  <c r="D26" i="2"/>
  <c r="D198" i="2"/>
  <c r="D199" i="2"/>
  <c r="D200" i="2"/>
  <c r="D201" i="2"/>
  <c r="D27" i="2"/>
  <c r="D29" i="2"/>
  <c r="D30" i="2"/>
  <c r="D31" i="2"/>
  <c r="J31" i="2" s="1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J55" i="2" s="1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I4" i="3"/>
  <c r="I5" i="3"/>
  <c r="I6" i="3"/>
  <c r="J6" i="3" s="1"/>
  <c r="I7" i="3"/>
  <c r="I8" i="3"/>
  <c r="I9" i="3"/>
  <c r="I10" i="3"/>
  <c r="I11" i="3"/>
  <c r="I13" i="3"/>
  <c r="I14" i="3"/>
  <c r="I15" i="3"/>
  <c r="J15" i="3" s="1"/>
  <c r="I16" i="3"/>
  <c r="I17" i="3"/>
  <c r="I18" i="3"/>
  <c r="I19" i="3"/>
  <c r="I20" i="3"/>
  <c r="I21" i="3"/>
  <c r="I22" i="3"/>
  <c r="I23" i="3"/>
  <c r="I24" i="3"/>
  <c r="I25" i="3"/>
  <c r="I26" i="3"/>
  <c r="I27" i="3"/>
  <c r="I29" i="3"/>
  <c r="I30" i="3"/>
  <c r="I31" i="3"/>
  <c r="I32" i="3"/>
  <c r="J32" i="3" s="1"/>
  <c r="I33" i="3"/>
  <c r="I34" i="3"/>
  <c r="I35" i="3"/>
  <c r="I36" i="3"/>
  <c r="J36" i="3" s="1"/>
  <c r="I37" i="3"/>
  <c r="I38" i="3"/>
  <c r="I39" i="3"/>
  <c r="I40" i="3"/>
  <c r="I41" i="3"/>
  <c r="I42" i="3"/>
  <c r="J42" i="3" s="1"/>
  <c r="I43" i="3"/>
  <c r="I44" i="3"/>
  <c r="I45" i="3"/>
  <c r="I46" i="3"/>
  <c r="I47" i="3"/>
  <c r="I48" i="3"/>
  <c r="J48" i="3" s="1"/>
  <c r="I49" i="3"/>
  <c r="I50" i="3"/>
  <c r="I51" i="3"/>
  <c r="I52" i="3"/>
  <c r="J52" i="3" s="1"/>
  <c r="I53" i="3"/>
  <c r="I54" i="3"/>
  <c r="I55" i="3"/>
  <c r="I56" i="3"/>
  <c r="I57" i="3"/>
  <c r="I58" i="3"/>
  <c r="J58" i="3" s="1"/>
  <c r="I59" i="3"/>
  <c r="I60" i="3"/>
  <c r="I61" i="3"/>
  <c r="I62" i="3"/>
  <c r="I63" i="3"/>
  <c r="I64" i="3"/>
  <c r="I65" i="3"/>
  <c r="I66" i="3"/>
  <c r="I67" i="3"/>
  <c r="I68" i="3"/>
  <c r="J68" i="3" s="1"/>
  <c r="I69" i="3"/>
  <c r="I70" i="3"/>
  <c r="I71" i="3"/>
  <c r="I72" i="3"/>
  <c r="J72" i="3" s="1"/>
  <c r="I73" i="3"/>
  <c r="I74" i="3"/>
  <c r="I75" i="3"/>
  <c r="I76" i="3"/>
  <c r="J76" i="3" s="1"/>
  <c r="I77" i="3"/>
  <c r="I78" i="3"/>
  <c r="I79" i="3"/>
  <c r="I80" i="3"/>
  <c r="I81" i="3"/>
  <c r="I82" i="3"/>
  <c r="J82" i="3" s="1"/>
  <c r="I83" i="3"/>
  <c r="I84" i="3"/>
  <c r="J84" i="3" s="1"/>
  <c r="I85" i="3"/>
  <c r="I86" i="3"/>
  <c r="H9" i="17" s="1"/>
  <c r="I87" i="3"/>
  <c r="I88" i="3"/>
  <c r="I89" i="3"/>
  <c r="H12" i="17" s="1"/>
  <c r="I90" i="3"/>
  <c r="I91" i="3"/>
  <c r="I92" i="3"/>
  <c r="I93" i="3"/>
  <c r="H16" i="17" s="1"/>
  <c r="I94" i="3"/>
  <c r="H17" i="17" s="1"/>
  <c r="I95" i="3"/>
  <c r="I96" i="3"/>
  <c r="I97" i="3"/>
  <c r="H20" i="17" s="1"/>
  <c r="I98" i="3"/>
  <c r="I99" i="3"/>
  <c r="H23" i="17" s="1"/>
  <c r="I100" i="3"/>
  <c r="J100" i="3" s="1"/>
  <c r="I101" i="3"/>
  <c r="I103" i="3"/>
  <c r="I104" i="3"/>
  <c r="I105" i="3"/>
  <c r="I106" i="3"/>
  <c r="I107" i="3"/>
  <c r="H31" i="17" s="1"/>
  <c r="I108" i="3"/>
  <c r="I109" i="3"/>
  <c r="I110" i="3"/>
  <c r="I111" i="3"/>
  <c r="H35" i="17" s="1"/>
  <c r="I112" i="3"/>
  <c r="I113" i="3"/>
  <c r="I114" i="3"/>
  <c r="I115" i="3"/>
  <c r="I116" i="3"/>
  <c r="I117" i="3"/>
  <c r="H41" i="17" s="1"/>
  <c r="I118" i="3"/>
  <c r="I119" i="3"/>
  <c r="H43" i="17" s="1"/>
  <c r="I120" i="3"/>
  <c r="I121" i="3"/>
  <c r="H45" i="17" s="1"/>
  <c r="I122" i="3"/>
  <c r="I123" i="3"/>
  <c r="I124" i="3"/>
  <c r="I125" i="3"/>
  <c r="I126" i="3"/>
  <c r="I127" i="3"/>
  <c r="H51" i="17" s="1"/>
  <c r="I128" i="3"/>
  <c r="I129" i="3"/>
  <c r="I130" i="3"/>
  <c r="I131" i="3"/>
  <c r="I132" i="3"/>
  <c r="I133" i="3"/>
  <c r="I134" i="3"/>
  <c r="I135" i="3"/>
  <c r="H59" i="17" s="1"/>
  <c r="I136" i="3"/>
  <c r="I137" i="3"/>
  <c r="I138" i="3"/>
  <c r="I139" i="3"/>
  <c r="I140" i="3"/>
  <c r="I141" i="3"/>
  <c r="H65" i="17" s="1"/>
  <c r="I142" i="3"/>
  <c r="H67" i="17"/>
  <c r="I144" i="3"/>
  <c r="I145" i="3"/>
  <c r="I146" i="3"/>
  <c r="I147" i="3"/>
  <c r="H71" i="17" s="1"/>
  <c r="I148" i="3"/>
  <c r="I149" i="3"/>
  <c r="I150" i="3"/>
  <c r="I151" i="3"/>
  <c r="H75" i="17" s="1"/>
  <c r="I152" i="3"/>
  <c r="I153" i="3"/>
  <c r="I154" i="3"/>
  <c r="I155" i="3"/>
  <c r="H79" i="17" s="1"/>
  <c r="I156" i="3"/>
  <c r="I157" i="3"/>
  <c r="H81" i="17" s="1"/>
  <c r="I158" i="3"/>
  <c r="I159" i="3"/>
  <c r="I160" i="3"/>
  <c r="I161" i="3"/>
  <c r="I163" i="3"/>
  <c r="H87" i="17" s="1"/>
  <c r="I164" i="3"/>
  <c r="I165" i="3"/>
  <c r="I166" i="3"/>
  <c r="H90" i="17" s="1"/>
  <c r="I167" i="3"/>
  <c r="H91" i="17" s="1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H120" i="17" s="1"/>
  <c r="I196" i="3"/>
  <c r="I197" i="3"/>
  <c r="I198" i="3"/>
  <c r="I202" i="3"/>
  <c r="I203" i="3"/>
  <c r="I204" i="3"/>
  <c r="H4" i="3"/>
  <c r="H5" i="3"/>
  <c r="H6" i="3"/>
  <c r="H7" i="3"/>
  <c r="H8" i="3"/>
  <c r="H9" i="3"/>
  <c r="H10" i="3"/>
  <c r="H11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G8" i="17" s="1"/>
  <c r="H86" i="3"/>
  <c r="H87" i="3"/>
  <c r="H88" i="3"/>
  <c r="H89" i="3"/>
  <c r="G12" i="17" s="1"/>
  <c r="H90" i="3"/>
  <c r="H91" i="3"/>
  <c r="H92" i="3"/>
  <c r="H93" i="3"/>
  <c r="G16" i="17" s="1"/>
  <c r="H94" i="3"/>
  <c r="H95" i="3"/>
  <c r="H96" i="3"/>
  <c r="H97" i="3"/>
  <c r="G20" i="17" s="1"/>
  <c r="H98" i="3"/>
  <c r="H99" i="3"/>
  <c r="G23" i="17" s="1"/>
  <c r="H100" i="3"/>
  <c r="H101" i="3"/>
  <c r="H103" i="3"/>
  <c r="H104" i="3"/>
  <c r="H105" i="3"/>
  <c r="H106" i="3"/>
  <c r="G30" i="17" s="1"/>
  <c r="H107" i="3"/>
  <c r="H108" i="3"/>
  <c r="H109" i="3"/>
  <c r="H110" i="3"/>
  <c r="G34" i="17" s="1"/>
  <c r="H111" i="3"/>
  <c r="H112" i="3"/>
  <c r="G36" i="17" s="1"/>
  <c r="H113" i="3"/>
  <c r="H114" i="3"/>
  <c r="G38" i="17" s="1"/>
  <c r="H115" i="3"/>
  <c r="H116" i="3"/>
  <c r="G40" i="17" s="1"/>
  <c r="H117" i="3"/>
  <c r="H118" i="3"/>
  <c r="G42" i="17" s="1"/>
  <c r="H119" i="3"/>
  <c r="H120" i="3"/>
  <c r="G44" i="17" s="1"/>
  <c r="H121" i="3"/>
  <c r="H122" i="3"/>
  <c r="G46" i="17" s="1"/>
  <c r="H123" i="3"/>
  <c r="H124" i="3"/>
  <c r="H125" i="3"/>
  <c r="H126" i="3"/>
  <c r="G50" i="17" s="1"/>
  <c r="H127" i="3"/>
  <c r="H128" i="3"/>
  <c r="H129" i="3"/>
  <c r="H130" i="3"/>
  <c r="G54" i="17" s="1"/>
  <c r="H131" i="3"/>
  <c r="H132" i="3"/>
  <c r="H133" i="3"/>
  <c r="H134" i="3"/>
  <c r="G58" i="17" s="1"/>
  <c r="H135" i="3"/>
  <c r="H136" i="3"/>
  <c r="H137" i="3"/>
  <c r="H138" i="3"/>
  <c r="G62" i="17" s="1"/>
  <c r="H139" i="3"/>
  <c r="H140" i="3"/>
  <c r="H141" i="3"/>
  <c r="H142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3" i="3"/>
  <c r="H164" i="3"/>
  <c r="H165" i="3"/>
  <c r="H166" i="3"/>
  <c r="G90" i="17" s="1"/>
  <c r="H167" i="3"/>
  <c r="H169" i="3"/>
  <c r="H170" i="3"/>
  <c r="H171" i="3"/>
  <c r="H172" i="3"/>
  <c r="H173" i="3"/>
  <c r="G98" i="17" s="1"/>
  <c r="H174" i="3"/>
  <c r="H175" i="3"/>
  <c r="H176" i="3"/>
  <c r="H177" i="3"/>
  <c r="G102" i="17" s="1"/>
  <c r="H178" i="3"/>
  <c r="H179" i="3"/>
  <c r="H180" i="3"/>
  <c r="H181" i="3"/>
  <c r="G106" i="17" s="1"/>
  <c r="H182" i="3"/>
  <c r="H183" i="3"/>
  <c r="H184" i="3"/>
  <c r="H185" i="3"/>
  <c r="G110" i="17" s="1"/>
  <c r="H186" i="3"/>
  <c r="H187" i="3"/>
  <c r="H188" i="3"/>
  <c r="H189" i="3"/>
  <c r="G114" i="17" s="1"/>
  <c r="H190" i="3"/>
  <c r="H191" i="3"/>
  <c r="H192" i="3"/>
  <c r="H193" i="3"/>
  <c r="G118" i="17" s="1"/>
  <c r="H194" i="3"/>
  <c r="H195" i="3"/>
  <c r="H196" i="3"/>
  <c r="H197" i="3"/>
  <c r="G122" i="17" s="1"/>
  <c r="H198" i="3"/>
  <c r="H202" i="3"/>
  <c r="H203" i="3"/>
  <c r="H204" i="3"/>
  <c r="G4" i="3"/>
  <c r="G5" i="3"/>
  <c r="G6" i="3"/>
  <c r="G7" i="3"/>
  <c r="G8" i="3"/>
  <c r="G9" i="3"/>
  <c r="G10" i="3"/>
  <c r="G11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F4" i="17" s="1"/>
  <c r="G82" i="3"/>
  <c r="G83" i="3"/>
  <c r="G84" i="3"/>
  <c r="G85" i="3"/>
  <c r="F8" i="17" s="1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F23" i="17" s="1"/>
  <c r="G100" i="3"/>
  <c r="G101" i="3"/>
  <c r="F25" i="17" s="1"/>
  <c r="G103" i="3"/>
  <c r="G104" i="3"/>
  <c r="F28" i="17" s="1"/>
  <c r="G105" i="3"/>
  <c r="G106" i="3"/>
  <c r="G107" i="3"/>
  <c r="G108" i="3"/>
  <c r="F32" i="17" s="1"/>
  <c r="G109" i="3"/>
  <c r="G110" i="3"/>
  <c r="G111" i="3"/>
  <c r="F35" i="17" s="1"/>
  <c r="G112" i="3"/>
  <c r="G113" i="3"/>
  <c r="G114" i="3"/>
  <c r="G115" i="3"/>
  <c r="F39" i="17" s="1"/>
  <c r="G116" i="3"/>
  <c r="G117" i="3"/>
  <c r="G118" i="3"/>
  <c r="G119" i="3"/>
  <c r="F43" i="17" s="1"/>
  <c r="G120" i="3"/>
  <c r="F44" i="17" s="1"/>
  <c r="G121" i="3"/>
  <c r="G122" i="3"/>
  <c r="G123" i="3"/>
  <c r="G124" i="3"/>
  <c r="F48" i="17" s="1"/>
  <c r="G125" i="3"/>
  <c r="G126" i="3"/>
  <c r="G127" i="3"/>
  <c r="G128" i="3"/>
  <c r="G129" i="3"/>
  <c r="G130" i="3"/>
  <c r="F54" i="17" s="1"/>
  <c r="G131" i="3"/>
  <c r="G132" i="3"/>
  <c r="G133" i="3"/>
  <c r="G134" i="3"/>
  <c r="G135" i="3"/>
  <c r="G136" i="3"/>
  <c r="F60" i="17" s="1"/>
  <c r="G137" i="3"/>
  <c r="G138" i="3"/>
  <c r="G139" i="3"/>
  <c r="F63" i="17" s="1"/>
  <c r="G140" i="3"/>
  <c r="F64" i="17" s="1"/>
  <c r="G141" i="3"/>
  <c r="G142" i="3"/>
  <c r="G144" i="3"/>
  <c r="G145" i="3"/>
  <c r="G146" i="3"/>
  <c r="G147" i="3"/>
  <c r="G148" i="3"/>
  <c r="G149" i="3"/>
  <c r="G150" i="3"/>
  <c r="G151" i="3"/>
  <c r="G152" i="3"/>
  <c r="F76" i="17" s="1"/>
  <c r="G153" i="3"/>
  <c r="G154" i="3"/>
  <c r="G155" i="3"/>
  <c r="G156" i="3"/>
  <c r="G157" i="3"/>
  <c r="G158" i="3"/>
  <c r="G159" i="3"/>
  <c r="F83" i="17" s="1"/>
  <c r="G160" i="3"/>
  <c r="G161" i="3"/>
  <c r="G163" i="3"/>
  <c r="G164" i="3"/>
  <c r="G165" i="3"/>
  <c r="G166" i="3"/>
  <c r="G167" i="3"/>
  <c r="G169" i="3"/>
  <c r="G170" i="3"/>
  <c r="F95" i="17" s="1"/>
  <c r="G171" i="3"/>
  <c r="G172" i="3"/>
  <c r="G173" i="3"/>
  <c r="G174" i="3"/>
  <c r="F99" i="17" s="1"/>
  <c r="G175" i="3"/>
  <c r="G176" i="3"/>
  <c r="G177" i="3"/>
  <c r="G178" i="3"/>
  <c r="F103" i="17" s="1"/>
  <c r="G179" i="3"/>
  <c r="G180" i="3"/>
  <c r="G181" i="3"/>
  <c r="G182" i="3"/>
  <c r="F107" i="17" s="1"/>
  <c r="G183" i="3"/>
  <c r="G184" i="3"/>
  <c r="F109" i="17" s="1"/>
  <c r="G185" i="3"/>
  <c r="G186" i="3"/>
  <c r="F111" i="17" s="1"/>
  <c r="G187" i="3"/>
  <c r="G188" i="3"/>
  <c r="G189" i="3"/>
  <c r="G190" i="3"/>
  <c r="G191" i="3"/>
  <c r="G192" i="3"/>
  <c r="G193" i="3"/>
  <c r="G194" i="3"/>
  <c r="F119" i="17" s="1"/>
  <c r="G195" i="3"/>
  <c r="G196" i="3"/>
  <c r="G197" i="3"/>
  <c r="G198" i="3"/>
  <c r="G202" i="3"/>
  <c r="G203" i="3"/>
  <c r="G204" i="3"/>
  <c r="F4" i="3"/>
  <c r="F5" i="3"/>
  <c r="F6" i="3"/>
  <c r="F7" i="3"/>
  <c r="F8" i="3"/>
  <c r="F9" i="3"/>
  <c r="F10" i="3"/>
  <c r="F11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E4" i="17" s="1"/>
  <c r="F82" i="3"/>
  <c r="F83" i="3"/>
  <c r="E6" i="17" s="1"/>
  <c r="F84" i="3"/>
  <c r="F85" i="3"/>
  <c r="F86" i="3"/>
  <c r="F87" i="3"/>
  <c r="F88" i="3"/>
  <c r="F89" i="3"/>
  <c r="E12" i="17" s="1"/>
  <c r="F90" i="3"/>
  <c r="F91" i="3"/>
  <c r="F92" i="3"/>
  <c r="F93" i="3"/>
  <c r="E16" i="17" s="1"/>
  <c r="F94" i="3"/>
  <c r="F95" i="3"/>
  <c r="F96" i="3"/>
  <c r="F97" i="3"/>
  <c r="E20" i="17" s="1"/>
  <c r="F98" i="3"/>
  <c r="F99" i="3"/>
  <c r="F100" i="3"/>
  <c r="F101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E62" i="17" s="1"/>
  <c r="F139" i="3"/>
  <c r="F140" i="3"/>
  <c r="F141" i="3"/>
  <c r="F142" i="3"/>
  <c r="F144" i="3"/>
  <c r="F145" i="3"/>
  <c r="F146" i="3"/>
  <c r="F147" i="3"/>
  <c r="F148" i="3"/>
  <c r="F149" i="3"/>
  <c r="E73" i="17" s="1"/>
  <c r="F150" i="3"/>
  <c r="F151" i="3"/>
  <c r="F152" i="3"/>
  <c r="F153" i="3"/>
  <c r="F154" i="3"/>
  <c r="F155" i="3"/>
  <c r="F156" i="3"/>
  <c r="F157" i="3"/>
  <c r="F158" i="3"/>
  <c r="F159" i="3"/>
  <c r="F160" i="3"/>
  <c r="F161" i="3"/>
  <c r="F163" i="3"/>
  <c r="F164" i="3"/>
  <c r="F165" i="3"/>
  <c r="F166" i="3"/>
  <c r="E90" i="17" s="1"/>
  <c r="F167" i="3"/>
  <c r="F169" i="3"/>
  <c r="F170" i="3"/>
  <c r="F171" i="3"/>
  <c r="E96" i="17" s="1"/>
  <c r="F172" i="3"/>
  <c r="F173" i="3"/>
  <c r="E98" i="17" s="1"/>
  <c r="F174" i="3"/>
  <c r="F175" i="3"/>
  <c r="E100" i="17" s="1"/>
  <c r="F176" i="3"/>
  <c r="F177" i="3"/>
  <c r="E102" i="17" s="1"/>
  <c r="F178" i="3"/>
  <c r="F179" i="3"/>
  <c r="F180" i="3"/>
  <c r="F181" i="3"/>
  <c r="E106" i="17" s="1"/>
  <c r="F182" i="3"/>
  <c r="F183" i="3"/>
  <c r="E108" i="17" s="1"/>
  <c r="F184" i="3"/>
  <c r="F185" i="3"/>
  <c r="E110" i="17" s="1"/>
  <c r="F186" i="3"/>
  <c r="F187" i="3"/>
  <c r="F188" i="3"/>
  <c r="F189" i="3"/>
  <c r="E114" i="17" s="1"/>
  <c r="F190" i="3"/>
  <c r="F191" i="3"/>
  <c r="F192" i="3"/>
  <c r="F193" i="3"/>
  <c r="E118" i="17" s="1"/>
  <c r="F194" i="3"/>
  <c r="F195" i="3"/>
  <c r="F196" i="3"/>
  <c r="F197" i="3"/>
  <c r="E122" i="17" s="1"/>
  <c r="F198" i="3"/>
  <c r="F202" i="3"/>
  <c r="F203" i="3"/>
  <c r="E92" i="17" s="1"/>
  <c r="F204" i="3"/>
  <c r="E4" i="3"/>
  <c r="E5" i="3"/>
  <c r="E6" i="3"/>
  <c r="E7" i="3"/>
  <c r="E8" i="3"/>
  <c r="E9" i="3"/>
  <c r="E10" i="3"/>
  <c r="E11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D4" i="17" s="1"/>
  <c r="E82" i="3"/>
  <c r="E83" i="3"/>
  <c r="E84" i="3"/>
  <c r="E85" i="3"/>
  <c r="E86" i="3"/>
  <c r="E87" i="3"/>
  <c r="E88" i="3"/>
  <c r="E89" i="3"/>
  <c r="D12" i="17" s="1"/>
  <c r="E90" i="3"/>
  <c r="E91" i="3"/>
  <c r="E92" i="3"/>
  <c r="E93" i="3"/>
  <c r="D16" i="17" s="1"/>
  <c r="E94" i="3"/>
  <c r="E95" i="3"/>
  <c r="E96" i="3"/>
  <c r="E97" i="3"/>
  <c r="D20" i="17" s="1"/>
  <c r="E98" i="3"/>
  <c r="E99" i="3"/>
  <c r="D23" i="17" s="1"/>
  <c r="E100" i="3"/>
  <c r="E101" i="3"/>
  <c r="E103" i="3"/>
  <c r="D27" i="17" s="1"/>
  <c r="E104" i="3"/>
  <c r="D28" i="17" s="1"/>
  <c r="E105" i="3"/>
  <c r="D29" i="17" s="1"/>
  <c r="E106" i="3"/>
  <c r="D30" i="17" s="1"/>
  <c r="E107" i="3"/>
  <c r="E108" i="3"/>
  <c r="E109" i="3"/>
  <c r="D33" i="17" s="1"/>
  <c r="E110" i="3"/>
  <c r="E111" i="3"/>
  <c r="E112" i="3"/>
  <c r="D36" i="17" s="1"/>
  <c r="E113" i="3"/>
  <c r="E114" i="3"/>
  <c r="E115" i="3"/>
  <c r="E116" i="3"/>
  <c r="E117" i="3"/>
  <c r="E118" i="3"/>
  <c r="D42" i="17" s="1"/>
  <c r="E119" i="3"/>
  <c r="E120" i="3"/>
  <c r="D44" i="17" s="1"/>
  <c r="E121" i="3"/>
  <c r="E122" i="3"/>
  <c r="E123" i="3"/>
  <c r="E124" i="3"/>
  <c r="D48" i="17" s="1"/>
  <c r="E125" i="3"/>
  <c r="D49" i="17" s="1"/>
  <c r="E126" i="3"/>
  <c r="D50" i="17" s="1"/>
  <c r="E127" i="3"/>
  <c r="E128" i="3"/>
  <c r="E129" i="3"/>
  <c r="D53" i="17" s="1"/>
  <c r="E130" i="3"/>
  <c r="E131" i="3"/>
  <c r="E132" i="3"/>
  <c r="D56" i="17" s="1"/>
  <c r="E133" i="3"/>
  <c r="D57" i="17" s="1"/>
  <c r="E134" i="3"/>
  <c r="E135" i="3"/>
  <c r="E136" i="3"/>
  <c r="E137" i="3"/>
  <c r="D61" i="17" s="1"/>
  <c r="E138" i="3"/>
  <c r="E139" i="3"/>
  <c r="E140" i="3"/>
  <c r="D64" i="17" s="1"/>
  <c r="E141" i="3"/>
  <c r="E142" i="3"/>
  <c r="D66" i="17" s="1"/>
  <c r="E144" i="3"/>
  <c r="E145" i="3"/>
  <c r="D69" i="17" s="1"/>
  <c r="E146" i="3"/>
  <c r="E147" i="3"/>
  <c r="J147" i="3" s="1"/>
  <c r="E148" i="3"/>
  <c r="E149" i="3"/>
  <c r="D73" i="17" s="1"/>
  <c r="E150" i="3"/>
  <c r="E151" i="3"/>
  <c r="E152" i="3"/>
  <c r="E153" i="3"/>
  <c r="D77" i="17" s="1"/>
  <c r="E154" i="3"/>
  <c r="E155" i="3"/>
  <c r="E156" i="3"/>
  <c r="E157" i="3"/>
  <c r="D81" i="17" s="1"/>
  <c r="E158" i="3"/>
  <c r="E159" i="3"/>
  <c r="D83" i="17" s="1"/>
  <c r="E160" i="3"/>
  <c r="E161" i="3"/>
  <c r="E163" i="3"/>
  <c r="D87" i="17" s="1"/>
  <c r="E164" i="3"/>
  <c r="J164" i="3" s="1"/>
  <c r="E165" i="3"/>
  <c r="E166" i="3"/>
  <c r="D90" i="17" s="1"/>
  <c r="E167" i="3"/>
  <c r="D91" i="17" s="1"/>
  <c r="E169" i="3"/>
  <c r="E170" i="3"/>
  <c r="E171" i="3"/>
  <c r="E172" i="3"/>
  <c r="E173" i="3"/>
  <c r="E174" i="3"/>
  <c r="E175" i="3"/>
  <c r="E176" i="3"/>
  <c r="E177" i="3"/>
  <c r="D102" i="17" s="1"/>
  <c r="E178" i="3"/>
  <c r="E179" i="3"/>
  <c r="E180" i="3"/>
  <c r="E181" i="3"/>
  <c r="E182" i="3"/>
  <c r="E183" i="3"/>
  <c r="D108" i="17" s="1"/>
  <c r="E184" i="3"/>
  <c r="E185" i="3"/>
  <c r="D110" i="17" s="1"/>
  <c r="E186" i="3"/>
  <c r="E187" i="3"/>
  <c r="E188" i="3"/>
  <c r="E189" i="3"/>
  <c r="E190" i="3"/>
  <c r="E191" i="3"/>
  <c r="D116" i="17" s="1"/>
  <c r="E192" i="3"/>
  <c r="E193" i="3"/>
  <c r="E194" i="3"/>
  <c r="E195" i="3"/>
  <c r="E196" i="3"/>
  <c r="E197" i="3"/>
  <c r="E198" i="3"/>
  <c r="E202" i="3"/>
  <c r="E203" i="3"/>
  <c r="E204" i="3"/>
  <c r="I3" i="3"/>
  <c r="E3" i="3"/>
  <c r="F3" i="3"/>
  <c r="G3" i="3"/>
  <c r="H3" i="3"/>
  <c r="D4" i="3"/>
  <c r="D5" i="3"/>
  <c r="D6" i="3"/>
  <c r="D7" i="3"/>
  <c r="D8" i="3"/>
  <c r="D9" i="3"/>
  <c r="D10" i="3"/>
  <c r="D11" i="3"/>
  <c r="D13" i="3"/>
  <c r="D14" i="3"/>
  <c r="D15" i="3"/>
  <c r="D16" i="3"/>
  <c r="D17" i="3"/>
  <c r="D18" i="3"/>
  <c r="J18" i="3" s="1"/>
  <c r="D19" i="3"/>
  <c r="D20" i="3"/>
  <c r="D21" i="3"/>
  <c r="D22" i="3"/>
  <c r="D23" i="3"/>
  <c r="D24" i="3"/>
  <c r="J24" i="3" s="1"/>
  <c r="D25" i="3"/>
  <c r="D26" i="3"/>
  <c r="D27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C4" i="17" s="1"/>
  <c r="D82" i="3"/>
  <c r="D83" i="3"/>
  <c r="D84" i="3"/>
  <c r="D85" i="3"/>
  <c r="C8" i="17" s="1"/>
  <c r="D86" i="3"/>
  <c r="D87" i="3"/>
  <c r="D88" i="3"/>
  <c r="D89" i="3"/>
  <c r="C12" i="17" s="1"/>
  <c r="D90" i="3"/>
  <c r="D91" i="3"/>
  <c r="C14" i="17" s="1"/>
  <c r="D92" i="3"/>
  <c r="D93" i="3"/>
  <c r="C16" i="17" s="1"/>
  <c r="D94" i="3"/>
  <c r="D95" i="3"/>
  <c r="C18" i="17" s="1"/>
  <c r="D96" i="3"/>
  <c r="D97" i="3"/>
  <c r="C20" i="17" s="1"/>
  <c r="D98" i="3"/>
  <c r="D99" i="3"/>
  <c r="D100" i="3"/>
  <c r="D101" i="3"/>
  <c r="C25" i="17" s="1"/>
  <c r="D103" i="3"/>
  <c r="D104" i="3"/>
  <c r="J104" i="3" s="1"/>
  <c r="D105" i="3"/>
  <c r="D106" i="3"/>
  <c r="D107" i="3"/>
  <c r="D108" i="3"/>
  <c r="D109" i="3"/>
  <c r="D110" i="3"/>
  <c r="D111" i="3"/>
  <c r="C34" i="19" s="1"/>
  <c r="D112" i="3"/>
  <c r="J112" i="3" s="1"/>
  <c r="D113" i="3"/>
  <c r="D114" i="3"/>
  <c r="D115" i="3"/>
  <c r="C38" i="19" s="1"/>
  <c r="D116" i="3"/>
  <c r="J116" i="3" s="1"/>
  <c r="D117" i="3"/>
  <c r="D118" i="3"/>
  <c r="D119" i="3"/>
  <c r="D120" i="3"/>
  <c r="J120" i="3" s="1"/>
  <c r="D121" i="3"/>
  <c r="D122" i="3"/>
  <c r="D123" i="3"/>
  <c r="C46" i="19" s="1"/>
  <c r="D124" i="3"/>
  <c r="D125" i="3"/>
  <c r="D126" i="3"/>
  <c r="D127" i="3"/>
  <c r="C50" i="19" s="1"/>
  <c r="D128" i="3"/>
  <c r="J128" i="3" s="1"/>
  <c r="D129" i="3"/>
  <c r="D130" i="3"/>
  <c r="D131" i="3"/>
  <c r="C54" i="19" s="1"/>
  <c r="D132" i="3"/>
  <c r="J132" i="3" s="1"/>
  <c r="D133" i="3"/>
  <c r="D134" i="3"/>
  <c r="D135" i="3"/>
  <c r="D136" i="3"/>
  <c r="J136" i="3" s="1"/>
  <c r="D137" i="3"/>
  <c r="D138" i="3"/>
  <c r="C62" i="17" s="1"/>
  <c r="D139" i="3"/>
  <c r="C62" i="19" s="1"/>
  <c r="D140" i="3"/>
  <c r="D141" i="3"/>
  <c r="C64" i="19" s="1"/>
  <c r="D142" i="3"/>
  <c r="C66" i="19"/>
  <c r="D144" i="3"/>
  <c r="D145" i="3"/>
  <c r="D146" i="3"/>
  <c r="D147" i="3"/>
  <c r="D148" i="3"/>
  <c r="D149" i="3"/>
  <c r="D150" i="3"/>
  <c r="C74" i="17" s="1"/>
  <c r="D151" i="3"/>
  <c r="D152" i="3"/>
  <c r="C76" i="17" s="1"/>
  <c r="D153" i="3"/>
  <c r="D154" i="3"/>
  <c r="C78" i="17" s="1"/>
  <c r="D155" i="3"/>
  <c r="D156" i="3"/>
  <c r="D157" i="3"/>
  <c r="C80" i="19" s="1"/>
  <c r="D158" i="3"/>
  <c r="C82" i="17" s="1"/>
  <c r="D159" i="3"/>
  <c r="D160" i="3"/>
  <c r="D161" i="3"/>
  <c r="D163" i="3"/>
  <c r="C87" i="17" s="1"/>
  <c r="D164" i="3"/>
  <c r="D165" i="3"/>
  <c r="C89" i="17" s="1"/>
  <c r="D166" i="3"/>
  <c r="D167" i="3"/>
  <c r="C91" i="17" s="1"/>
  <c r="D169" i="3"/>
  <c r="D170" i="3"/>
  <c r="C95" i="17" s="1"/>
  <c r="D171" i="3"/>
  <c r="D172" i="3"/>
  <c r="D173" i="3"/>
  <c r="D174" i="3"/>
  <c r="D175" i="3"/>
  <c r="D176" i="3"/>
  <c r="C101" i="17" s="1"/>
  <c r="D177" i="3"/>
  <c r="D178" i="3"/>
  <c r="C103" i="17" s="1"/>
  <c r="D179" i="3"/>
  <c r="D180" i="3"/>
  <c r="D181" i="3"/>
  <c r="D182" i="3"/>
  <c r="J182" i="3" s="1"/>
  <c r="D183" i="3"/>
  <c r="D184" i="3"/>
  <c r="C109" i="17" s="1"/>
  <c r="D185" i="3"/>
  <c r="D186" i="3"/>
  <c r="D187" i="3"/>
  <c r="C112" i="17" s="1"/>
  <c r="D188" i="3"/>
  <c r="J188" i="3" s="1"/>
  <c r="D189" i="3"/>
  <c r="D190" i="3"/>
  <c r="C115" i="17" s="1"/>
  <c r="D191" i="3"/>
  <c r="C116" i="17" s="1"/>
  <c r="D192" i="3"/>
  <c r="J192" i="3" s="1"/>
  <c r="D193" i="3"/>
  <c r="D194" i="3"/>
  <c r="C119" i="17" s="1"/>
  <c r="D195" i="3"/>
  <c r="C120" i="17" s="1"/>
  <c r="D196" i="3"/>
  <c r="D197" i="3"/>
  <c r="D198" i="3"/>
  <c r="J198" i="3" s="1"/>
  <c r="D202" i="3"/>
  <c r="D203" i="3"/>
  <c r="D204" i="3"/>
  <c r="D3" i="3"/>
  <c r="J3" i="3" s="1"/>
  <c r="I3" i="4"/>
  <c r="I84" i="4"/>
  <c r="I85" i="4"/>
  <c r="I86" i="4"/>
  <c r="I87" i="4"/>
  <c r="I4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5" i="4"/>
  <c r="I101" i="4"/>
  <c r="I102" i="4"/>
  <c r="I6" i="4"/>
  <c r="I103" i="4"/>
  <c r="I105" i="4"/>
  <c r="I106" i="4"/>
  <c r="I107" i="4"/>
  <c r="I108" i="4"/>
  <c r="I109" i="4"/>
  <c r="I110" i="4"/>
  <c r="I111" i="4"/>
  <c r="I7" i="4"/>
  <c r="I112" i="4"/>
  <c r="I113" i="4"/>
  <c r="I8" i="4"/>
  <c r="I114" i="4"/>
  <c r="I115" i="4"/>
  <c r="I116" i="4"/>
  <c r="I117" i="4"/>
  <c r="I118" i="4"/>
  <c r="I119" i="4"/>
  <c r="I120" i="4"/>
  <c r="I121" i="4"/>
  <c r="I122" i="4"/>
  <c r="I123" i="4"/>
  <c r="I124" i="4"/>
  <c r="I9" i="4"/>
  <c r="I10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1" i="4"/>
  <c r="I140" i="4"/>
  <c r="I141" i="4"/>
  <c r="I12" i="4"/>
  <c r="I142" i="4"/>
  <c r="I143" i="4"/>
  <c r="I144" i="4"/>
  <c r="I145" i="4"/>
  <c r="I147" i="4"/>
  <c r="I148" i="4"/>
  <c r="I149" i="4"/>
  <c r="I150" i="4"/>
  <c r="I151" i="4"/>
  <c r="I152" i="4"/>
  <c r="I153" i="4"/>
  <c r="I154" i="4"/>
  <c r="I155" i="4"/>
  <c r="I156" i="4"/>
  <c r="I157" i="4"/>
  <c r="I14" i="4"/>
  <c r="I158" i="4"/>
  <c r="I159" i="4"/>
  <c r="I160" i="4"/>
  <c r="I15" i="4"/>
  <c r="I161" i="4"/>
  <c r="I162" i="4"/>
  <c r="I163" i="4"/>
  <c r="I16" i="4"/>
  <c r="I164" i="4"/>
  <c r="I17" i="4"/>
  <c r="I166" i="4"/>
  <c r="I167" i="4"/>
  <c r="I168" i="4"/>
  <c r="I169" i="4"/>
  <c r="I170" i="4"/>
  <c r="I171" i="4"/>
  <c r="I173" i="4"/>
  <c r="I18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9" i="4"/>
  <c r="I188" i="4"/>
  <c r="I189" i="4"/>
  <c r="I20" i="4"/>
  <c r="I190" i="4"/>
  <c r="I21" i="4"/>
  <c r="I191" i="4"/>
  <c r="I22" i="4"/>
  <c r="I23" i="4"/>
  <c r="I192" i="4"/>
  <c r="I24" i="4"/>
  <c r="I25" i="4"/>
  <c r="I193" i="4"/>
  <c r="I194" i="4"/>
  <c r="I26" i="4"/>
  <c r="I195" i="4"/>
  <c r="I27" i="4"/>
  <c r="I196" i="4"/>
  <c r="I197" i="4"/>
  <c r="I28" i="4"/>
  <c r="I198" i="4"/>
  <c r="I199" i="4"/>
  <c r="I200" i="4"/>
  <c r="I201" i="4"/>
  <c r="I29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H3" i="4"/>
  <c r="H84" i="4"/>
  <c r="H85" i="4"/>
  <c r="H86" i="4"/>
  <c r="H87" i="4"/>
  <c r="H4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5" i="4"/>
  <c r="H101" i="4"/>
  <c r="H102" i="4"/>
  <c r="H6" i="4"/>
  <c r="H103" i="4"/>
  <c r="H105" i="4"/>
  <c r="H106" i="4"/>
  <c r="H107" i="4"/>
  <c r="H108" i="4"/>
  <c r="H109" i="4"/>
  <c r="H110" i="4"/>
  <c r="H111" i="4"/>
  <c r="H7" i="4"/>
  <c r="H112" i="4"/>
  <c r="H113" i="4"/>
  <c r="H8" i="4"/>
  <c r="H114" i="4"/>
  <c r="H115" i="4"/>
  <c r="H116" i="4"/>
  <c r="H117" i="4"/>
  <c r="H118" i="4"/>
  <c r="H119" i="4"/>
  <c r="H120" i="4"/>
  <c r="H121" i="4"/>
  <c r="H122" i="4"/>
  <c r="H123" i="4"/>
  <c r="H124" i="4"/>
  <c r="H9" i="4"/>
  <c r="H10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1" i="4"/>
  <c r="H140" i="4"/>
  <c r="H141" i="4"/>
  <c r="H12" i="4"/>
  <c r="H142" i="4"/>
  <c r="H143" i="4"/>
  <c r="H144" i="4"/>
  <c r="H145" i="4"/>
  <c r="H147" i="4"/>
  <c r="H148" i="4"/>
  <c r="H149" i="4"/>
  <c r="H150" i="4"/>
  <c r="H151" i="4"/>
  <c r="H152" i="4"/>
  <c r="H153" i="4"/>
  <c r="H154" i="4"/>
  <c r="H155" i="4"/>
  <c r="H156" i="4"/>
  <c r="H157" i="4"/>
  <c r="H14" i="4"/>
  <c r="H158" i="4"/>
  <c r="H159" i="4"/>
  <c r="H160" i="4"/>
  <c r="H15" i="4"/>
  <c r="H161" i="4"/>
  <c r="H162" i="4"/>
  <c r="H163" i="4"/>
  <c r="H16" i="4"/>
  <c r="H164" i="4"/>
  <c r="H17" i="4"/>
  <c r="H166" i="4"/>
  <c r="H167" i="4"/>
  <c r="H168" i="4"/>
  <c r="H169" i="4"/>
  <c r="H170" i="4"/>
  <c r="H171" i="4"/>
  <c r="H173" i="4"/>
  <c r="H18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9" i="4"/>
  <c r="H188" i="4"/>
  <c r="H189" i="4"/>
  <c r="H20" i="4"/>
  <c r="H190" i="4"/>
  <c r="H21" i="4"/>
  <c r="H191" i="4"/>
  <c r="H22" i="4"/>
  <c r="H23" i="4"/>
  <c r="H192" i="4"/>
  <c r="H24" i="4"/>
  <c r="H25" i="4"/>
  <c r="H193" i="4"/>
  <c r="H194" i="4"/>
  <c r="H26" i="4"/>
  <c r="H195" i="4"/>
  <c r="H27" i="4"/>
  <c r="H196" i="4"/>
  <c r="H197" i="4"/>
  <c r="H28" i="4"/>
  <c r="H198" i="4"/>
  <c r="H199" i="4"/>
  <c r="H200" i="4"/>
  <c r="H201" i="4"/>
  <c r="H29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G3" i="4"/>
  <c r="G84" i="4"/>
  <c r="G85" i="4"/>
  <c r="G86" i="4"/>
  <c r="G87" i="4"/>
  <c r="G4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5" i="4"/>
  <c r="G101" i="4"/>
  <c r="G102" i="4"/>
  <c r="G6" i="4"/>
  <c r="G103" i="4"/>
  <c r="G105" i="4"/>
  <c r="G106" i="4"/>
  <c r="G107" i="4"/>
  <c r="G108" i="4"/>
  <c r="G109" i="4"/>
  <c r="G110" i="4"/>
  <c r="G111" i="4"/>
  <c r="G7" i="4"/>
  <c r="G112" i="4"/>
  <c r="G113" i="4"/>
  <c r="G8" i="4"/>
  <c r="G114" i="4"/>
  <c r="G115" i="4"/>
  <c r="G116" i="4"/>
  <c r="G117" i="4"/>
  <c r="G118" i="4"/>
  <c r="G119" i="4"/>
  <c r="G120" i="4"/>
  <c r="G121" i="4"/>
  <c r="G122" i="4"/>
  <c r="G123" i="4"/>
  <c r="G124" i="4"/>
  <c r="G9" i="4"/>
  <c r="G10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1" i="4"/>
  <c r="G140" i="4"/>
  <c r="G141" i="4"/>
  <c r="G12" i="4"/>
  <c r="G142" i="4"/>
  <c r="G143" i="4"/>
  <c r="G144" i="4"/>
  <c r="G145" i="4"/>
  <c r="G147" i="4"/>
  <c r="G148" i="4"/>
  <c r="G149" i="4"/>
  <c r="G150" i="4"/>
  <c r="G151" i="4"/>
  <c r="G152" i="4"/>
  <c r="G153" i="4"/>
  <c r="G154" i="4"/>
  <c r="G155" i="4"/>
  <c r="G156" i="4"/>
  <c r="G157" i="4"/>
  <c r="G14" i="4"/>
  <c r="G158" i="4"/>
  <c r="G159" i="4"/>
  <c r="G160" i="4"/>
  <c r="G15" i="4"/>
  <c r="G161" i="4"/>
  <c r="G162" i="4"/>
  <c r="G163" i="4"/>
  <c r="G16" i="4"/>
  <c r="G164" i="4"/>
  <c r="G17" i="4"/>
  <c r="G166" i="4"/>
  <c r="G167" i="4"/>
  <c r="G168" i="4"/>
  <c r="G169" i="4"/>
  <c r="G170" i="4"/>
  <c r="G171" i="4"/>
  <c r="G173" i="4"/>
  <c r="G18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9" i="4"/>
  <c r="G188" i="4"/>
  <c r="G189" i="4"/>
  <c r="G20" i="4"/>
  <c r="G190" i="4"/>
  <c r="G21" i="4"/>
  <c r="G191" i="4"/>
  <c r="G22" i="4"/>
  <c r="G23" i="4"/>
  <c r="G192" i="4"/>
  <c r="G24" i="4"/>
  <c r="G25" i="4"/>
  <c r="G193" i="4"/>
  <c r="G194" i="4"/>
  <c r="G26" i="4"/>
  <c r="G195" i="4"/>
  <c r="G27" i="4"/>
  <c r="G196" i="4"/>
  <c r="G197" i="4"/>
  <c r="G28" i="4"/>
  <c r="G198" i="4"/>
  <c r="G199" i="4"/>
  <c r="G200" i="4"/>
  <c r="G201" i="4"/>
  <c r="G29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F3" i="4"/>
  <c r="F84" i="4"/>
  <c r="F85" i="4"/>
  <c r="F86" i="4"/>
  <c r="F87" i="4"/>
  <c r="F4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5" i="4"/>
  <c r="F101" i="4"/>
  <c r="F102" i="4"/>
  <c r="F6" i="4"/>
  <c r="F103" i="4"/>
  <c r="F105" i="4"/>
  <c r="F106" i="4"/>
  <c r="F107" i="4"/>
  <c r="F108" i="4"/>
  <c r="F109" i="4"/>
  <c r="F110" i="4"/>
  <c r="F111" i="4"/>
  <c r="F7" i="4"/>
  <c r="F112" i="4"/>
  <c r="F113" i="4"/>
  <c r="F8" i="4"/>
  <c r="F114" i="4"/>
  <c r="F115" i="4"/>
  <c r="F116" i="4"/>
  <c r="F117" i="4"/>
  <c r="F118" i="4"/>
  <c r="F119" i="4"/>
  <c r="F120" i="4"/>
  <c r="F121" i="4"/>
  <c r="F122" i="4"/>
  <c r="F123" i="4"/>
  <c r="F124" i="4"/>
  <c r="F9" i="4"/>
  <c r="F10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1" i="4"/>
  <c r="F140" i="4"/>
  <c r="F141" i="4"/>
  <c r="F12" i="4"/>
  <c r="F142" i="4"/>
  <c r="F143" i="4"/>
  <c r="F144" i="4"/>
  <c r="F145" i="4"/>
  <c r="F147" i="4"/>
  <c r="F148" i="4"/>
  <c r="F149" i="4"/>
  <c r="F150" i="4"/>
  <c r="F151" i="4"/>
  <c r="F152" i="4"/>
  <c r="F153" i="4"/>
  <c r="F154" i="4"/>
  <c r="F155" i="4"/>
  <c r="F156" i="4"/>
  <c r="F157" i="4"/>
  <c r="F14" i="4"/>
  <c r="F158" i="4"/>
  <c r="F159" i="4"/>
  <c r="F160" i="4"/>
  <c r="F15" i="4"/>
  <c r="F161" i="4"/>
  <c r="F162" i="4"/>
  <c r="F163" i="4"/>
  <c r="F16" i="4"/>
  <c r="F164" i="4"/>
  <c r="F17" i="4"/>
  <c r="F166" i="4"/>
  <c r="F167" i="4"/>
  <c r="F168" i="4"/>
  <c r="F169" i="4"/>
  <c r="F170" i="4"/>
  <c r="F171" i="4"/>
  <c r="F173" i="4"/>
  <c r="F18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9" i="4"/>
  <c r="F188" i="4"/>
  <c r="F189" i="4"/>
  <c r="F20" i="4"/>
  <c r="F190" i="4"/>
  <c r="F21" i="4"/>
  <c r="F191" i="4"/>
  <c r="F22" i="4"/>
  <c r="F23" i="4"/>
  <c r="F192" i="4"/>
  <c r="F24" i="4"/>
  <c r="F25" i="4"/>
  <c r="F193" i="4"/>
  <c r="F194" i="4"/>
  <c r="F26" i="4"/>
  <c r="F195" i="4"/>
  <c r="F27" i="4"/>
  <c r="F196" i="4"/>
  <c r="F197" i="4"/>
  <c r="F28" i="4"/>
  <c r="F198" i="4"/>
  <c r="F199" i="4"/>
  <c r="F200" i="4"/>
  <c r="F201" i="4"/>
  <c r="F29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E3" i="4"/>
  <c r="E84" i="4"/>
  <c r="E85" i="4"/>
  <c r="J85" i="4" s="1"/>
  <c r="E86" i="4"/>
  <c r="E87" i="4"/>
  <c r="E4" i="4"/>
  <c r="E88" i="4"/>
  <c r="J88" i="4" s="1"/>
  <c r="E89" i="4"/>
  <c r="E90" i="4"/>
  <c r="E91" i="4"/>
  <c r="E92" i="4"/>
  <c r="E93" i="4"/>
  <c r="E94" i="4"/>
  <c r="E95" i="4"/>
  <c r="E96" i="4"/>
  <c r="J96" i="4" s="1"/>
  <c r="E97" i="4"/>
  <c r="E98" i="4"/>
  <c r="E99" i="4"/>
  <c r="E100" i="4"/>
  <c r="E5" i="4"/>
  <c r="E101" i="4"/>
  <c r="E102" i="4"/>
  <c r="E6" i="4"/>
  <c r="J6" i="4" s="1"/>
  <c r="E103" i="4"/>
  <c r="E105" i="4"/>
  <c r="E106" i="4"/>
  <c r="E107" i="4"/>
  <c r="E108" i="4"/>
  <c r="E109" i="4"/>
  <c r="E110" i="4"/>
  <c r="E111" i="4"/>
  <c r="E7" i="4"/>
  <c r="E112" i="4"/>
  <c r="E113" i="4"/>
  <c r="E8" i="4"/>
  <c r="E114" i="4"/>
  <c r="E115" i="4"/>
  <c r="E116" i="4"/>
  <c r="E117" i="4"/>
  <c r="E118" i="4"/>
  <c r="E119" i="4"/>
  <c r="E120" i="4"/>
  <c r="E121" i="4"/>
  <c r="E122" i="4"/>
  <c r="E123" i="4"/>
  <c r="E124" i="4"/>
  <c r="E9" i="4"/>
  <c r="E10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1" i="4"/>
  <c r="E140" i="4"/>
  <c r="E141" i="4"/>
  <c r="E12" i="4"/>
  <c r="E142" i="4"/>
  <c r="E143" i="4"/>
  <c r="E144" i="4"/>
  <c r="E145" i="4"/>
  <c r="E147" i="4"/>
  <c r="E148" i="4"/>
  <c r="E149" i="4"/>
  <c r="E150" i="4"/>
  <c r="E151" i="4"/>
  <c r="E152" i="4"/>
  <c r="E153" i="4"/>
  <c r="E154" i="4"/>
  <c r="E155" i="4"/>
  <c r="E156" i="4"/>
  <c r="E157" i="4"/>
  <c r="E14" i="4"/>
  <c r="E158" i="4"/>
  <c r="E159" i="4"/>
  <c r="E160" i="4"/>
  <c r="E15" i="4"/>
  <c r="E161" i="4"/>
  <c r="E162" i="4"/>
  <c r="E163" i="4"/>
  <c r="E16" i="4"/>
  <c r="E164" i="4"/>
  <c r="E17" i="4"/>
  <c r="E166" i="4"/>
  <c r="E167" i="4"/>
  <c r="E168" i="4"/>
  <c r="E169" i="4"/>
  <c r="J169" i="4" s="1"/>
  <c r="E170" i="4"/>
  <c r="E171" i="4"/>
  <c r="E173" i="4"/>
  <c r="E18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9" i="4"/>
  <c r="E188" i="4"/>
  <c r="E189" i="4"/>
  <c r="E20" i="4"/>
  <c r="E190" i="4"/>
  <c r="E21" i="4"/>
  <c r="E191" i="4"/>
  <c r="E22" i="4"/>
  <c r="E23" i="4"/>
  <c r="E192" i="4"/>
  <c r="E24" i="4"/>
  <c r="E25" i="4"/>
  <c r="E193" i="4"/>
  <c r="E194" i="4"/>
  <c r="E26" i="4"/>
  <c r="E195" i="4"/>
  <c r="E27" i="4"/>
  <c r="E196" i="4"/>
  <c r="E197" i="4"/>
  <c r="E28" i="4"/>
  <c r="E198" i="4"/>
  <c r="E199" i="4"/>
  <c r="E200" i="4"/>
  <c r="E201" i="4"/>
  <c r="E29" i="4"/>
  <c r="E31" i="4"/>
  <c r="E32" i="4"/>
  <c r="E33" i="4"/>
  <c r="J33" i="4" s="1"/>
  <c r="E34" i="4"/>
  <c r="E35" i="4"/>
  <c r="E36" i="4"/>
  <c r="E37" i="4"/>
  <c r="E38" i="4"/>
  <c r="E39" i="4"/>
  <c r="J39" i="4" s="1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F83" i="4"/>
  <c r="G83" i="4"/>
  <c r="H83" i="4"/>
  <c r="I83" i="4"/>
  <c r="D3" i="4"/>
  <c r="D84" i="4"/>
  <c r="D85" i="4"/>
  <c r="D86" i="4"/>
  <c r="D87" i="4"/>
  <c r="D4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5" i="4"/>
  <c r="D101" i="4"/>
  <c r="D102" i="4"/>
  <c r="D6" i="4"/>
  <c r="D103" i="4"/>
  <c r="D105" i="4"/>
  <c r="D106" i="4"/>
  <c r="D107" i="4"/>
  <c r="D108" i="4"/>
  <c r="D109" i="4"/>
  <c r="D110" i="4"/>
  <c r="D111" i="4"/>
  <c r="D7" i="4"/>
  <c r="D112" i="4"/>
  <c r="D113" i="4"/>
  <c r="J113" i="4" s="1"/>
  <c r="D8" i="4"/>
  <c r="D114" i="4"/>
  <c r="D115" i="4"/>
  <c r="D116" i="4"/>
  <c r="J116" i="4" s="1"/>
  <c r="D117" i="4"/>
  <c r="D118" i="4"/>
  <c r="D119" i="4"/>
  <c r="D120" i="4"/>
  <c r="J120" i="4" s="1"/>
  <c r="D121" i="4"/>
  <c r="D122" i="4"/>
  <c r="D123" i="4"/>
  <c r="D124" i="4"/>
  <c r="J124" i="4" s="1"/>
  <c r="D9" i="4"/>
  <c r="D10" i="4"/>
  <c r="D125" i="4"/>
  <c r="D126" i="4"/>
  <c r="D127" i="4"/>
  <c r="D128" i="4"/>
  <c r="D129" i="4"/>
  <c r="D130" i="4"/>
  <c r="J130" i="4" s="1"/>
  <c r="D131" i="4"/>
  <c r="D132" i="4"/>
  <c r="D133" i="4"/>
  <c r="D134" i="4"/>
  <c r="D135" i="4"/>
  <c r="D136" i="4"/>
  <c r="D137" i="4"/>
  <c r="D138" i="4"/>
  <c r="J138" i="4" s="1"/>
  <c r="D139" i="4"/>
  <c r="D11" i="4"/>
  <c r="D140" i="4"/>
  <c r="D141" i="4"/>
  <c r="J141" i="4" s="1"/>
  <c r="D12" i="4"/>
  <c r="D142" i="4"/>
  <c r="D143" i="4"/>
  <c r="D144" i="4"/>
  <c r="J144" i="4" s="1"/>
  <c r="D145" i="4"/>
  <c r="D147" i="4"/>
  <c r="D148" i="4"/>
  <c r="D149" i="4"/>
  <c r="D150" i="4"/>
  <c r="D151" i="4"/>
  <c r="J151" i="4" s="1"/>
  <c r="D152" i="4"/>
  <c r="D153" i="4"/>
  <c r="D154" i="4"/>
  <c r="D155" i="4"/>
  <c r="J155" i="4" s="1"/>
  <c r="D156" i="4"/>
  <c r="D157" i="4"/>
  <c r="D14" i="4"/>
  <c r="D158" i="4"/>
  <c r="J158" i="4" s="1"/>
  <c r="D159" i="4"/>
  <c r="D160" i="4"/>
  <c r="D15" i="4"/>
  <c r="D161" i="4"/>
  <c r="J161" i="4" s="1"/>
  <c r="D162" i="4"/>
  <c r="D163" i="4"/>
  <c r="D16" i="4"/>
  <c r="D164" i="4"/>
  <c r="J164" i="4" s="1"/>
  <c r="D17" i="4"/>
  <c r="D166" i="4"/>
  <c r="D167" i="4"/>
  <c r="D168" i="4"/>
  <c r="D169" i="4"/>
  <c r="D170" i="4"/>
  <c r="D171" i="4"/>
  <c r="D173" i="4"/>
  <c r="D18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9" i="4"/>
  <c r="J19" i="4" s="1"/>
  <c r="D188" i="4"/>
  <c r="D189" i="4"/>
  <c r="D20" i="4"/>
  <c r="D190" i="4"/>
  <c r="J190" i="4" s="1"/>
  <c r="D21" i="4"/>
  <c r="D191" i="4"/>
  <c r="D22" i="4"/>
  <c r="D23" i="4"/>
  <c r="J23" i="4" s="1"/>
  <c r="D192" i="4"/>
  <c r="D24" i="4"/>
  <c r="D25" i="4"/>
  <c r="D193" i="4"/>
  <c r="J193" i="4" s="1"/>
  <c r="D194" i="4"/>
  <c r="D26" i="4"/>
  <c r="D195" i="4"/>
  <c r="D27" i="4"/>
  <c r="J27" i="4" s="1"/>
  <c r="D196" i="4"/>
  <c r="D197" i="4"/>
  <c r="D28" i="4"/>
  <c r="D198" i="4"/>
  <c r="J198" i="4" s="1"/>
  <c r="D199" i="4"/>
  <c r="D200" i="4"/>
  <c r="D201" i="4"/>
  <c r="D29" i="4"/>
  <c r="J29" i="4" s="1"/>
  <c r="D31" i="4"/>
  <c r="D32" i="4"/>
  <c r="D33" i="4"/>
  <c r="D34" i="4"/>
  <c r="D35" i="4"/>
  <c r="D36" i="4"/>
  <c r="D37" i="4"/>
  <c r="D38" i="4"/>
  <c r="D39" i="4"/>
  <c r="D40" i="4"/>
  <c r="D41" i="4"/>
  <c r="D42" i="4"/>
  <c r="J42" i="4" s="1"/>
  <c r="D43" i="4"/>
  <c r="D44" i="4"/>
  <c r="D45" i="4"/>
  <c r="D46" i="4"/>
  <c r="J46" i="4" s="1"/>
  <c r="D47" i="4"/>
  <c r="D48" i="4"/>
  <c r="D49" i="4"/>
  <c r="D50" i="4"/>
  <c r="J50" i="4" s="1"/>
  <c r="D51" i="4"/>
  <c r="D52" i="4"/>
  <c r="D53" i="4"/>
  <c r="D54" i="4"/>
  <c r="J54" i="4" s="1"/>
  <c r="D55" i="4"/>
  <c r="D56" i="4"/>
  <c r="D57" i="4"/>
  <c r="D58" i="4"/>
  <c r="J58" i="4" s="1"/>
  <c r="D59" i="4"/>
  <c r="D60" i="4"/>
  <c r="D61" i="4"/>
  <c r="D62" i="4"/>
  <c r="J62" i="4" s="1"/>
  <c r="D63" i="4"/>
  <c r="D64" i="4"/>
  <c r="D65" i="4"/>
  <c r="D66" i="4"/>
  <c r="J66" i="4" s="1"/>
  <c r="D67" i="4"/>
  <c r="D68" i="4"/>
  <c r="D69" i="4"/>
  <c r="D70" i="4"/>
  <c r="J70" i="4" s="1"/>
  <c r="D71" i="4"/>
  <c r="D72" i="4"/>
  <c r="D73" i="4"/>
  <c r="D74" i="4"/>
  <c r="J74" i="4" s="1"/>
  <c r="D75" i="4"/>
  <c r="D76" i="4"/>
  <c r="D77" i="4"/>
  <c r="D78" i="4"/>
  <c r="J78" i="4" s="1"/>
  <c r="D79" i="4"/>
  <c r="D80" i="4"/>
  <c r="D81" i="4"/>
  <c r="D82" i="4"/>
  <c r="J82" i="4" s="1"/>
  <c r="D83" i="4"/>
  <c r="I3" i="5"/>
  <c r="I84" i="5"/>
  <c r="I85" i="5"/>
  <c r="I86" i="5"/>
  <c r="I87" i="5"/>
  <c r="I4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5" i="5"/>
  <c r="I101" i="5"/>
  <c r="I102" i="5"/>
  <c r="I6" i="5"/>
  <c r="I103" i="5"/>
  <c r="I105" i="5"/>
  <c r="I106" i="5"/>
  <c r="I107" i="5"/>
  <c r="I108" i="5"/>
  <c r="I109" i="5"/>
  <c r="I110" i="5"/>
  <c r="I111" i="5"/>
  <c r="I7" i="5"/>
  <c r="I112" i="5"/>
  <c r="I113" i="5"/>
  <c r="I8" i="5"/>
  <c r="I114" i="5"/>
  <c r="I115" i="5"/>
  <c r="I116" i="5"/>
  <c r="I117" i="5"/>
  <c r="I118" i="5"/>
  <c r="I119" i="5"/>
  <c r="I120" i="5"/>
  <c r="I121" i="5"/>
  <c r="I122" i="5"/>
  <c r="I123" i="5"/>
  <c r="I124" i="5"/>
  <c r="I9" i="5"/>
  <c r="I10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1" i="5"/>
  <c r="I140" i="5"/>
  <c r="I141" i="5"/>
  <c r="I12" i="5"/>
  <c r="I142" i="5"/>
  <c r="I143" i="5"/>
  <c r="I144" i="5"/>
  <c r="I145" i="5"/>
  <c r="I147" i="5"/>
  <c r="I148" i="5"/>
  <c r="I149" i="5"/>
  <c r="I150" i="5"/>
  <c r="I151" i="5"/>
  <c r="I152" i="5"/>
  <c r="I153" i="5"/>
  <c r="I154" i="5"/>
  <c r="I155" i="5"/>
  <c r="I156" i="5"/>
  <c r="I157" i="5"/>
  <c r="I14" i="5"/>
  <c r="I158" i="5"/>
  <c r="I159" i="5"/>
  <c r="I160" i="5"/>
  <c r="I15" i="5"/>
  <c r="I161" i="5"/>
  <c r="I162" i="5"/>
  <c r="I163" i="5"/>
  <c r="I16" i="5"/>
  <c r="I164" i="5"/>
  <c r="I17" i="5"/>
  <c r="I166" i="5"/>
  <c r="I167" i="5"/>
  <c r="I168" i="5"/>
  <c r="I169" i="5"/>
  <c r="I170" i="5"/>
  <c r="I171" i="5"/>
  <c r="I173" i="5"/>
  <c r="I18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9" i="5"/>
  <c r="I188" i="5"/>
  <c r="I189" i="5"/>
  <c r="I20" i="5"/>
  <c r="I190" i="5"/>
  <c r="I21" i="5"/>
  <c r="I191" i="5"/>
  <c r="I22" i="5"/>
  <c r="I23" i="5"/>
  <c r="I192" i="5"/>
  <c r="I24" i="5"/>
  <c r="I25" i="5"/>
  <c r="I193" i="5"/>
  <c r="I194" i="5"/>
  <c r="I26" i="5"/>
  <c r="I195" i="5"/>
  <c r="I27" i="5"/>
  <c r="I196" i="5"/>
  <c r="I197" i="5"/>
  <c r="I28" i="5"/>
  <c r="I198" i="5"/>
  <c r="I199" i="5"/>
  <c r="I200" i="5"/>
  <c r="I201" i="5"/>
  <c r="I29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H3" i="5"/>
  <c r="H84" i="5"/>
  <c r="H85" i="5"/>
  <c r="H86" i="5"/>
  <c r="H87" i="5"/>
  <c r="H4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5" i="5"/>
  <c r="H101" i="5"/>
  <c r="H102" i="5"/>
  <c r="H6" i="5"/>
  <c r="H103" i="5"/>
  <c r="H105" i="5"/>
  <c r="G26" i="18" s="1"/>
  <c r="H106" i="5"/>
  <c r="H107" i="5"/>
  <c r="H108" i="5"/>
  <c r="H109" i="5"/>
  <c r="H110" i="5"/>
  <c r="H111" i="5"/>
  <c r="H7" i="5"/>
  <c r="H112" i="5"/>
  <c r="G32" i="18" s="1"/>
  <c r="H113" i="5"/>
  <c r="H8" i="5"/>
  <c r="H114" i="5"/>
  <c r="H115" i="5"/>
  <c r="H116" i="5"/>
  <c r="H117" i="5"/>
  <c r="H118" i="5"/>
  <c r="H119" i="5"/>
  <c r="H120" i="5"/>
  <c r="H121" i="5"/>
  <c r="H122" i="5"/>
  <c r="H123" i="5"/>
  <c r="H124" i="5"/>
  <c r="H9" i="5"/>
  <c r="H10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1" i="5"/>
  <c r="H140" i="5"/>
  <c r="H141" i="5"/>
  <c r="H12" i="5"/>
  <c r="H142" i="5"/>
  <c r="H143" i="5"/>
  <c r="H144" i="5"/>
  <c r="H145" i="5"/>
  <c r="H147" i="5"/>
  <c r="H148" i="5"/>
  <c r="G68" i="18" s="1"/>
  <c r="H149" i="5"/>
  <c r="H150" i="5"/>
  <c r="G70" i="18" s="1"/>
  <c r="H151" i="5"/>
  <c r="H152" i="5"/>
  <c r="G72" i="18" s="1"/>
  <c r="H153" i="5"/>
  <c r="H154" i="5"/>
  <c r="G74" i="18" s="1"/>
  <c r="H155" i="5"/>
  <c r="H156" i="5"/>
  <c r="G76" i="18" s="1"/>
  <c r="H157" i="5"/>
  <c r="H14" i="5"/>
  <c r="H158" i="5"/>
  <c r="H159" i="5"/>
  <c r="H160" i="5"/>
  <c r="H15" i="5"/>
  <c r="H161" i="5"/>
  <c r="H162" i="5"/>
  <c r="H163" i="5"/>
  <c r="H16" i="5"/>
  <c r="H164" i="5"/>
  <c r="H17" i="5"/>
  <c r="H166" i="5"/>
  <c r="H167" i="5"/>
  <c r="H168" i="5"/>
  <c r="H169" i="5"/>
  <c r="H170" i="5"/>
  <c r="H171" i="5"/>
  <c r="H173" i="5"/>
  <c r="H18" i="5"/>
  <c r="H174" i="5"/>
  <c r="H175" i="5"/>
  <c r="G94" i="18" s="1"/>
  <c r="H176" i="5"/>
  <c r="H177" i="5"/>
  <c r="G96" i="18" s="1"/>
  <c r="H178" i="5"/>
  <c r="H179" i="5"/>
  <c r="G98" i="18" s="1"/>
  <c r="H180" i="5"/>
  <c r="H181" i="5"/>
  <c r="G100" i="18" s="1"/>
  <c r="H182" i="5"/>
  <c r="H183" i="5"/>
  <c r="G102" i="18" s="1"/>
  <c r="H184" i="5"/>
  <c r="H185" i="5"/>
  <c r="G104" i="18" s="1"/>
  <c r="H186" i="5"/>
  <c r="H187" i="5"/>
  <c r="G106" i="18" s="1"/>
  <c r="H19" i="5"/>
  <c r="H188" i="5"/>
  <c r="H189" i="5"/>
  <c r="H20" i="5"/>
  <c r="H190" i="5"/>
  <c r="H21" i="5"/>
  <c r="H191" i="5"/>
  <c r="H22" i="5"/>
  <c r="H23" i="5"/>
  <c r="H192" i="5"/>
  <c r="H24" i="5"/>
  <c r="H25" i="5"/>
  <c r="H193" i="5"/>
  <c r="H194" i="5"/>
  <c r="H26" i="5"/>
  <c r="H195" i="5"/>
  <c r="H27" i="5"/>
  <c r="H196" i="5"/>
  <c r="H197" i="5"/>
  <c r="H28" i="5"/>
  <c r="H198" i="5"/>
  <c r="H199" i="5"/>
  <c r="G118" i="18" s="1"/>
  <c r="H200" i="5"/>
  <c r="H201" i="5"/>
  <c r="G120" i="18" s="1"/>
  <c r="H29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G3" i="5"/>
  <c r="G84" i="5"/>
  <c r="G85" i="5"/>
  <c r="G86" i="5"/>
  <c r="G87" i="5"/>
  <c r="G4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5" i="5"/>
  <c r="G101" i="5"/>
  <c r="G102" i="5"/>
  <c r="G6" i="5"/>
  <c r="G103" i="5"/>
  <c r="G105" i="5"/>
  <c r="F26" i="18" s="1"/>
  <c r="G106" i="5"/>
  <c r="G107" i="5"/>
  <c r="G108" i="5"/>
  <c r="G109" i="5"/>
  <c r="G110" i="5"/>
  <c r="G111" i="5"/>
  <c r="G7" i="5"/>
  <c r="G112" i="5"/>
  <c r="F32" i="18" s="1"/>
  <c r="G113" i="5"/>
  <c r="G8" i="5"/>
  <c r="G114" i="5"/>
  <c r="G115" i="5"/>
  <c r="G116" i="5"/>
  <c r="G117" i="5"/>
  <c r="G118" i="5"/>
  <c r="G119" i="5"/>
  <c r="G120" i="5"/>
  <c r="G121" i="5"/>
  <c r="G122" i="5"/>
  <c r="G123" i="5"/>
  <c r="G124" i="5"/>
  <c r="G9" i="5"/>
  <c r="G10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1" i="5"/>
  <c r="G140" i="5"/>
  <c r="G141" i="5"/>
  <c r="G12" i="5"/>
  <c r="G142" i="5"/>
  <c r="G143" i="5"/>
  <c r="G144" i="5"/>
  <c r="G145" i="5"/>
  <c r="G147" i="5"/>
  <c r="G148" i="5"/>
  <c r="G149" i="5"/>
  <c r="G150" i="5"/>
  <c r="F70" i="18" s="1"/>
  <c r="G151" i="5"/>
  <c r="G152" i="5"/>
  <c r="G153" i="5"/>
  <c r="G154" i="5"/>
  <c r="F74" i="18" s="1"/>
  <c r="G155" i="5"/>
  <c r="G156" i="5"/>
  <c r="G157" i="5"/>
  <c r="G14" i="5"/>
  <c r="G158" i="5"/>
  <c r="G159" i="5"/>
  <c r="G160" i="5"/>
  <c r="G15" i="5"/>
  <c r="G161" i="5"/>
  <c r="G162" i="5"/>
  <c r="G163" i="5"/>
  <c r="G16" i="5"/>
  <c r="G164" i="5"/>
  <c r="G17" i="5"/>
  <c r="G166" i="5"/>
  <c r="G167" i="5"/>
  <c r="G168" i="5"/>
  <c r="G169" i="5"/>
  <c r="G170" i="5"/>
  <c r="G171" i="5"/>
  <c r="G173" i="5"/>
  <c r="G18" i="5"/>
  <c r="G174" i="5"/>
  <c r="G175" i="5"/>
  <c r="G176" i="5"/>
  <c r="G177" i="5"/>
  <c r="F96" i="18" s="1"/>
  <c r="G178" i="5"/>
  <c r="G179" i="5"/>
  <c r="G180" i="5"/>
  <c r="G181" i="5"/>
  <c r="F100" i="18" s="1"/>
  <c r="G182" i="5"/>
  <c r="G183" i="5"/>
  <c r="G184" i="5"/>
  <c r="G185" i="5"/>
  <c r="F104" i="18" s="1"/>
  <c r="G186" i="5"/>
  <c r="G187" i="5"/>
  <c r="G19" i="5"/>
  <c r="G188" i="5"/>
  <c r="G189" i="5"/>
  <c r="G20" i="5"/>
  <c r="G190" i="5"/>
  <c r="G21" i="5"/>
  <c r="G191" i="5"/>
  <c r="G22" i="5"/>
  <c r="G23" i="5"/>
  <c r="G192" i="5"/>
  <c r="G24" i="5"/>
  <c r="G25" i="5"/>
  <c r="G193" i="5"/>
  <c r="G194" i="5"/>
  <c r="G26" i="5"/>
  <c r="G195" i="5"/>
  <c r="G27" i="5"/>
  <c r="G196" i="5"/>
  <c r="G197" i="5"/>
  <c r="G28" i="5"/>
  <c r="G198" i="5"/>
  <c r="G199" i="5"/>
  <c r="F118" i="18" s="1"/>
  <c r="G200" i="5"/>
  <c r="G201" i="5"/>
  <c r="G29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F3" i="5"/>
  <c r="F84" i="5"/>
  <c r="F85" i="5"/>
  <c r="F86" i="5"/>
  <c r="F87" i="5"/>
  <c r="F4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5" i="5"/>
  <c r="F101" i="5"/>
  <c r="F102" i="5"/>
  <c r="F6" i="5"/>
  <c r="F103" i="5"/>
  <c r="F105" i="5"/>
  <c r="F106" i="5"/>
  <c r="F107" i="5"/>
  <c r="F108" i="5"/>
  <c r="F109" i="5"/>
  <c r="F110" i="5"/>
  <c r="F111" i="5"/>
  <c r="F7" i="5"/>
  <c r="F112" i="5"/>
  <c r="F113" i="5"/>
  <c r="F8" i="5"/>
  <c r="F114" i="5"/>
  <c r="F115" i="5"/>
  <c r="F116" i="5"/>
  <c r="F117" i="5"/>
  <c r="F118" i="5"/>
  <c r="F119" i="5"/>
  <c r="F120" i="5"/>
  <c r="F121" i="5"/>
  <c r="F122" i="5"/>
  <c r="F123" i="5"/>
  <c r="F124" i="5"/>
  <c r="F9" i="5"/>
  <c r="F10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1" i="5"/>
  <c r="F140" i="5"/>
  <c r="F141" i="5"/>
  <c r="F12" i="5"/>
  <c r="F142" i="5"/>
  <c r="F143" i="5"/>
  <c r="F144" i="5"/>
  <c r="F145" i="5"/>
  <c r="F147" i="5"/>
  <c r="F148" i="5"/>
  <c r="F149" i="5"/>
  <c r="F150" i="5"/>
  <c r="F151" i="5"/>
  <c r="F152" i="5"/>
  <c r="F153" i="5"/>
  <c r="F154" i="5"/>
  <c r="F155" i="5"/>
  <c r="F156" i="5"/>
  <c r="F157" i="5"/>
  <c r="F14" i="5"/>
  <c r="F158" i="5"/>
  <c r="F159" i="5"/>
  <c r="F160" i="5"/>
  <c r="F15" i="5"/>
  <c r="F161" i="5"/>
  <c r="F162" i="5"/>
  <c r="F163" i="5"/>
  <c r="F16" i="5"/>
  <c r="F164" i="5"/>
  <c r="F17" i="5"/>
  <c r="F166" i="5"/>
  <c r="F167" i="5"/>
  <c r="F168" i="5"/>
  <c r="F169" i="5"/>
  <c r="F170" i="5"/>
  <c r="F171" i="5"/>
  <c r="F173" i="5"/>
  <c r="F18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9" i="5"/>
  <c r="F188" i="5"/>
  <c r="F189" i="5"/>
  <c r="F20" i="5"/>
  <c r="F190" i="5"/>
  <c r="F21" i="5"/>
  <c r="F191" i="5"/>
  <c r="F22" i="5"/>
  <c r="F23" i="5"/>
  <c r="F192" i="5"/>
  <c r="F24" i="5"/>
  <c r="F25" i="5"/>
  <c r="F193" i="5"/>
  <c r="F194" i="5"/>
  <c r="F26" i="5"/>
  <c r="F195" i="5"/>
  <c r="F27" i="5"/>
  <c r="F196" i="5"/>
  <c r="F197" i="5"/>
  <c r="F28" i="5"/>
  <c r="F198" i="5"/>
  <c r="F199" i="5"/>
  <c r="F200" i="5"/>
  <c r="F201" i="5"/>
  <c r="F29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E3" i="5"/>
  <c r="E84" i="5"/>
  <c r="E85" i="5"/>
  <c r="E86" i="5"/>
  <c r="E87" i="5"/>
  <c r="E4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5" i="5"/>
  <c r="E101" i="5"/>
  <c r="E102" i="5"/>
  <c r="E6" i="5"/>
  <c r="E103" i="5"/>
  <c r="E105" i="5"/>
  <c r="E106" i="5"/>
  <c r="E107" i="5"/>
  <c r="E108" i="5"/>
  <c r="E109" i="5"/>
  <c r="E110" i="5"/>
  <c r="E111" i="5"/>
  <c r="E7" i="5"/>
  <c r="E112" i="5"/>
  <c r="E113" i="5"/>
  <c r="E8" i="5"/>
  <c r="E114" i="5"/>
  <c r="E115" i="5"/>
  <c r="E116" i="5"/>
  <c r="E117" i="5"/>
  <c r="E118" i="5"/>
  <c r="E119" i="5"/>
  <c r="E120" i="5"/>
  <c r="E121" i="5"/>
  <c r="E122" i="5"/>
  <c r="E123" i="5"/>
  <c r="E124" i="5"/>
  <c r="E9" i="5"/>
  <c r="E10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1" i="5"/>
  <c r="E140" i="5"/>
  <c r="E141" i="5"/>
  <c r="E12" i="5"/>
  <c r="E142" i="5"/>
  <c r="E143" i="5"/>
  <c r="E144" i="5"/>
  <c r="E145" i="5"/>
  <c r="E147" i="5"/>
  <c r="E148" i="5"/>
  <c r="E149" i="5"/>
  <c r="E150" i="5"/>
  <c r="E151" i="5"/>
  <c r="E152" i="5"/>
  <c r="E153" i="5"/>
  <c r="E154" i="5"/>
  <c r="E155" i="5"/>
  <c r="E156" i="5"/>
  <c r="E157" i="5"/>
  <c r="E14" i="5"/>
  <c r="E158" i="5"/>
  <c r="E159" i="5"/>
  <c r="E160" i="5"/>
  <c r="E15" i="5"/>
  <c r="E161" i="5"/>
  <c r="E162" i="5"/>
  <c r="E163" i="5"/>
  <c r="E16" i="5"/>
  <c r="E164" i="5"/>
  <c r="E17" i="5"/>
  <c r="E166" i="5"/>
  <c r="E167" i="5"/>
  <c r="E168" i="5"/>
  <c r="E169" i="5"/>
  <c r="E170" i="5"/>
  <c r="E171" i="5"/>
  <c r="E173" i="5"/>
  <c r="E18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9" i="5"/>
  <c r="E188" i="5"/>
  <c r="E189" i="5"/>
  <c r="E20" i="5"/>
  <c r="E190" i="5"/>
  <c r="E21" i="5"/>
  <c r="E191" i="5"/>
  <c r="E22" i="5"/>
  <c r="E23" i="5"/>
  <c r="E192" i="5"/>
  <c r="E24" i="5"/>
  <c r="E25" i="5"/>
  <c r="E193" i="5"/>
  <c r="E194" i="5"/>
  <c r="E26" i="5"/>
  <c r="E195" i="5"/>
  <c r="E27" i="5"/>
  <c r="E196" i="5"/>
  <c r="E197" i="5"/>
  <c r="E28" i="5"/>
  <c r="E198" i="5"/>
  <c r="E199" i="5"/>
  <c r="E200" i="5"/>
  <c r="E201" i="5"/>
  <c r="E29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D3" i="5"/>
  <c r="D84" i="5"/>
  <c r="D85" i="5"/>
  <c r="D86" i="5"/>
  <c r="D87" i="5"/>
  <c r="D4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5" i="5"/>
  <c r="D101" i="5"/>
  <c r="D102" i="5"/>
  <c r="D6" i="5"/>
  <c r="D103" i="5"/>
  <c r="D105" i="5"/>
  <c r="D106" i="5"/>
  <c r="J106" i="5" s="1"/>
  <c r="D107" i="5"/>
  <c r="D108" i="5"/>
  <c r="D109" i="5"/>
  <c r="D110" i="5"/>
  <c r="J110" i="5" s="1"/>
  <c r="D111" i="5"/>
  <c r="D7" i="5"/>
  <c r="D112" i="5"/>
  <c r="D113" i="5"/>
  <c r="D8" i="5"/>
  <c r="D114" i="5"/>
  <c r="D115" i="5"/>
  <c r="D116" i="5"/>
  <c r="D117" i="5"/>
  <c r="D118" i="5"/>
  <c r="D119" i="5"/>
  <c r="D120" i="5"/>
  <c r="D121" i="5"/>
  <c r="D122" i="5"/>
  <c r="D123" i="5"/>
  <c r="D124" i="5"/>
  <c r="J124" i="5" s="1"/>
  <c r="D9" i="5"/>
  <c r="D10" i="5"/>
  <c r="D125" i="5"/>
  <c r="D126" i="5"/>
  <c r="J126" i="5" s="1"/>
  <c r="D127" i="5"/>
  <c r="D128" i="5"/>
  <c r="D129" i="5"/>
  <c r="D130" i="5"/>
  <c r="J130" i="5" s="1"/>
  <c r="D131" i="5"/>
  <c r="D132" i="5"/>
  <c r="D133" i="5"/>
  <c r="D134" i="5"/>
  <c r="J134" i="5" s="1"/>
  <c r="D135" i="5"/>
  <c r="D136" i="5"/>
  <c r="D137" i="5"/>
  <c r="D138" i="5"/>
  <c r="J138" i="5" s="1"/>
  <c r="D139" i="5"/>
  <c r="D11" i="5"/>
  <c r="D140" i="5"/>
  <c r="D141" i="5"/>
  <c r="D12" i="5"/>
  <c r="D142" i="5"/>
  <c r="D143" i="5"/>
  <c r="D144" i="5"/>
  <c r="J144" i="5" s="1"/>
  <c r="D145" i="5"/>
  <c r="D147" i="5"/>
  <c r="D148" i="5"/>
  <c r="D149" i="5"/>
  <c r="J149" i="5" s="1"/>
  <c r="D150" i="5"/>
  <c r="D151" i="5"/>
  <c r="D152" i="5"/>
  <c r="D153" i="5"/>
  <c r="D154" i="5"/>
  <c r="D155" i="5"/>
  <c r="D156" i="5"/>
  <c r="D157" i="5"/>
  <c r="J157" i="5" s="1"/>
  <c r="D14" i="5"/>
  <c r="D158" i="5"/>
  <c r="D159" i="5"/>
  <c r="D160" i="5"/>
  <c r="D15" i="5"/>
  <c r="D161" i="5"/>
  <c r="D162" i="5"/>
  <c r="D163" i="5"/>
  <c r="J163" i="5" s="1"/>
  <c r="D16" i="5"/>
  <c r="D164" i="5"/>
  <c r="D17" i="5"/>
  <c r="D166" i="5"/>
  <c r="D167" i="5"/>
  <c r="D168" i="5"/>
  <c r="D169" i="5"/>
  <c r="J169" i="5" s="1"/>
  <c r="D170" i="5"/>
  <c r="D171" i="5"/>
  <c r="J171" i="5" s="1"/>
  <c r="D173" i="5"/>
  <c r="D18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J186" i="5" s="1"/>
  <c r="D187" i="5"/>
  <c r="D19" i="5"/>
  <c r="D188" i="5"/>
  <c r="D189" i="5"/>
  <c r="D20" i="5"/>
  <c r="D190" i="5"/>
  <c r="D21" i="5"/>
  <c r="D191" i="5"/>
  <c r="J191" i="5" s="1"/>
  <c r="D22" i="5"/>
  <c r="D23" i="5"/>
  <c r="D192" i="5"/>
  <c r="D24" i="5"/>
  <c r="D25" i="5"/>
  <c r="D193" i="5"/>
  <c r="D194" i="5"/>
  <c r="D26" i="5"/>
  <c r="J26" i="5" s="1"/>
  <c r="D195" i="5"/>
  <c r="D27" i="5"/>
  <c r="D196" i="5"/>
  <c r="D197" i="5"/>
  <c r="D28" i="5"/>
  <c r="D198" i="5"/>
  <c r="D199" i="5"/>
  <c r="D200" i="5"/>
  <c r="J200" i="5" s="1"/>
  <c r="D201" i="5"/>
  <c r="D29" i="5"/>
  <c r="D31" i="5"/>
  <c r="D32" i="5"/>
  <c r="D33" i="5"/>
  <c r="J33" i="5" s="1"/>
  <c r="D34" i="5"/>
  <c r="D35" i="5"/>
  <c r="D36" i="5"/>
  <c r="D37" i="5"/>
  <c r="J37" i="5" s="1"/>
  <c r="D38" i="5"/>
  <c r="D39" i="5"/>
  <c r="D40" i="5"/>
  <c r="D41" i="5"/>
  <c r="J41" i="5" s="1"/>
  <c r="D42" i="5"/>
  <c r="D43" i="5"/>
  <c r="D44" i="5"/>
  <c r="D45" i="5"/>
  <c r="D46" i="5"/>
  <c r="D47" i="5"/>
  <c r="D48" i="5"/>
  <c r="J48" i="5" s="1"/>
  <c r="D49" i="5"/>
  <c r="D50" i="5"/>
  <c r="D51" i="5"/>
  <c r="D52" i="5"/>
  <c r="D53" i="5"/>
  <c r="D54" i="5"/>
  <c r="D55" i="5"/>
  <c r="D56" i="5"/>
  <c r="J56" i="5" s="1"/>
  <c r="D57" i="5"/>
  <c r="D58" i="5"/>
  <c r="D59" i="5"/>
  <c r="D60" i="5"/>
  <c r="J60" i="5" s="1"/>
  <c r="D61" i="5"/>
  <c r="D62" i="5"/>
  <c r="D63" i="5"/>
  <c r="D64" i="5"/>
  <c r="J64" i="5" s="1"/>
  <c r="D65" i="5"/>
  <c r="D66" i="5"/>
  <c r="D67" i="5"/>
  <c r="D68" i="5"/>
  <c r="J68" i="5" s="1"/>
  <c r="D69" i="5"/>
  <c r="D70" i="5"/>
  <c r="D71" i="5"/>
  <c r="D72" i="5"/>
  <c r="J72" i="5" s="1"/>
  <c r="D73" i="5"/>
  <c r="D74" i="5"/>
  <c r="D75" i="5"/>
  <c r="D76" i="5"/>
  <c r="D77" i="5"/>
  <c r="D78" i="5"/>
  <c r="D79" i="5"/>
  <c r="D80" i="5"/>
  <c r="J80" i="5" s="1"/>
  <c r="D81" i="5"/>
  <c r="D82" i="5"/>
  <c r="E83" i="5"/>
  <c r="F83" i="5"/>
  <c r="G83" i="5"/>
  <c r="H83" i="5"/>
  <c r="I83" i="5"/>
  <c r="D83" i="5"/>
  <c r="I78" i="6"/>
  <c r="I4" i="6"/>
  <c r="I79" i="6"/>
  <c r="I80" i="6"/>
  <c r="I81" i="6"/>
  <c r="I82" i="6"/>
  <c r="I5" i="6"/>
  <c r="I83" i="6"/>
  <c r="I84" i="6"/>
  <c r="H10" i="19" s="1"/>
  <c r="I85" i="6"/>
  <c r="I86" i="6"/>
  <c r="H12" i="19" s="1"/>
  <c r="I87" i="6"/>
  <c r="I88" i="6"/>
  <c r="H14" i="18" s="1"/>
  <c r="I89" i="6"/>
  <c r="I90" i="6"/>
  <c r="H16" i="19" s="1"/>
  <c r="I91" i="6"/>
  <c r="I92" i="6"/>
  <c r="H18" i="19" s="1"/>
  <c r="I93" i="6"/>
  <c r="I94" i="6"/>
  <c r="H20" i="19" s="1"/>
  <c r="I95" i="6"/>
  <c r="I96" i="6"/>
  <c r="I97" i="6"/>
  <c r="I98" i="6"/>
  <c r="I6" i="6"/>
  <c r="I99" i="6"/>
  <c r="I101" i="6"/>
  <c r="I102" i="6"/>
  <c r="H27" i="19" s="1"/>
  <c r="I103" i="6"/>
  <c r="I104" i="6"/>
  <c r="H28" i="18" s="1"/>
  <c r="I105" i="6"/>
  <c r="I106" i="6"/>
  <c r="I107" i="6"/>
  <c r="I7" i="6"/>
  <c r="I108" i="6"/>
  <c r="I109" i="6"/>
  <c r="I8" i="6"/>
  <c r="I110" i="6"/>
  <c r="H34" i="18" s="1"/>
  <c r="I111" i="6"/>
  <c r="I112" i="6"/>
  <c r="I113" i="6"/>
  <c r="I114" i="6"/>
  <c r="H38" i="18" s="1"/>
  <c r="I115" i="6"/>
  <c r="I116" i="6"/>
  <c r="H40" i="18" s="1"/>
  <c r="I117" i="6"/>
  <c r="I118" i="6"/>
  <c r="I119" i="6"/>
  <c r="I120" i="6"/>
  <c r="I121" i="6"/>
  <c r="I9" i="6"/>
  <c r="I122" i="6"/>
  <c r="I123" i="6"/>
  <c r="H46" i="18" s="1"/>
  <c r="I124" i="6"/>
  <c r="I125" i="6"/>
  <c r="H48" i="18" s="1"/>
  <c r="I126" i="6"/>
  <c r="I127" i="6"/>
  <c r="I128" i="6"/>
  <c r="I129" i="6"/>
  <c r="H52" i="18" s="1"/>
  <c r="I130" i="6"/>
  <c r="I131" i="6"/>
  <c r="I132" i="6"/>
  <c r="I133" i="6"/>
  <c r="H56" i="18" s="1"/>
  <c r="I134" i="6"/>
  <c r="I135" i="6"/>
  <c r="I136" i="6"/>
  <c r="I10" i="6"/>
  <c r="I137" i="6"/>
  <c r="I138" i="6"/>
  <c r="I11" i="6"/>
  <c r="I139" i="6"/>
  <c r="H62" i="18" s="1"/>
  <c r="I140" i="6"/>
  <c r="I141" i="6"/>
  <c r="H64" i="18" s="1"/>
  <c r="I142" i="6"/>
  <c r="I144" i="6"/>
  <c r="I146" i="6"/>
  <c r="I147" i="6"/>
  <c r="H69" i="19" s="1"/>
  <c r="I148" i="6"/>
  <c r="I149" i="6"/>
  <c r="I150" i="6"/>
  <c r="I151" i="6"/>
  <c r="I152" i="6"/>
  <c r="I153" i="6"/>
  <c r="H75" i="18" s="1"/>
  <c r="I154" i="6"/>
  <c r="I155" i="6"/>
  <c r="I12" i="6"/>
  <c r="I156" i="6"/>
  <c r="I157" i="6"/>
  <c r="I158" i="6"/>
  <c r="H80" i="18" s="1"/>
  <c r="I13" i="6"/>
  <c r="I159" i="6"/>
  <c r="H81" i="19" s="1"/>
  <c r="I160" i="6"/>
  <c r="I161" i="6"/>
  <c r="H83" i="19" s="1"/>
  <c r="I14" i="6"/>
  <c r="I162" i="6"/>
  <c r="H84" i="18" s="1"/>
  <c r="I15" i="6"/>
  <c r="I164" i="6"/>
  <c r="I165" i="6"/>
  <c r="I166" i="6"/>
  <c r="H88" i="19" s="1"/>
  <c r="I167" i="6"/>
  <c r="I168" i="6"/>
  <c r="H90" i="19" s="1"/>
  <c r="I16" i="6"/>
  <c r="I170" i="6"/>
  <c r="H92" i="18" s="1"/>
  <c r="I17" i="6"/>
  <c r="I171" i="6"/>
  <c r="H93" i="18" s="1"/>
  <c r="I172" i="6"/>
  <c r="I173" i="6"/>
  <c r="H95" i="18" s="1"/>
  <c r="I174" i="6"/>
  <c r="I175" i="6"/>
  <c r="H97" i="19" s="1"/>
  <c r="I176" i="6"/>
  <c r="I177" i="6"/>
  <c r="H99" i="18" s="1"/>
  <c r="I178" i="6"/>
  <c r="I179" i="6"/>
  <c r="H101" i="19" s="1"/>
  <c r="I180" i="6"/>
  <c r="I181" i="6"/>
  <c r="H103" i="18" s="1"/>
  <c r="I182" i="6"/>
  <c r="I183" i="6"/>
  <c r="H105" i="18" s="1"/>
  <c r="I184" i="6"/>
  <c r="I185" i="6"/>
  <c r="I186" i="6"/>
  <c r="I187" i="6"/>
  <c r="H109" i="19" s="1"/>
  <c r="I18" i="6"/>
  <c r="I188" i="6"/>
  <c r="H109" i="18" s="1"/>
  <c r="I189" i="6"/>
  <c r="I190" i="6"/>
  <c r="H110" i="18" s="1"/>
  <c r="I19" i="6"/>
  <c r="I20" i="6"/>
  <c r="I191" i="6"/>
  <c r="I21" i="6"/>
  <c r="I192" i="6"/>
  <c r="I193" i="6"/>
  <c r="H113" i="19" s="1"/>
  <c r="I194" i="6"/>
  <c r="I22" i="6"/>
  <c r="I195" i="6"/>
  <c r="H115" i="19" s="1"/>
  <c r="I196" i="6"/>
  <c r="I197" i="6"/>
  <c r="I198" i="6"/>
  <c r="I23" i="6"/>
  <c r="I199" i="6"/>
  <c r="H117" i="18" s="1"/>
  <c r="I200" i="6"/>
  <c r="H119" i="19" s="1"/>
  <c r="I201" i="6"/>
  <c r="H119" i="18" s="1"/>
  <c r="I202" i="6"/>
  <c r="I24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H4" i="6"/>
  <c r="H79" i="6"/>
  <c r="H80" i="6"/>
  <c r="H81" i="6"/>
  <c r="H82" i="6"/>
  <c r="H5" i="6"/>
  <c r="H83" i="6"/>
  <c r="H84" i="6"/>
  <c r="G10" i="18" s="1"/>
  <c r="H85" i="6"/>
  <c r="H86" i="6"/>
  <c r="H87" i="6"/>
  <c r="H88" i="6"/>
  <c r="G14" i="18" s="1"/>
  <c r="H89" i="6"/>
  <c r="H90" i="6"/>
  <c r="H91" i="6"/>
  <c r="H92" i="6"/>
  <c r="G18" i="18" s="1"/>
  <c r="H93" i="6"/>
  <c r="H94" i="6"/>
  <c r="H95" i="6"/>
  <c r="H96" i="6"/>
  <c r="H97" i="6"/>
  <c r="H98" i="6"/>
  <c r="H6" i="6"/>
  <c r="H99" i="6"/>
  <c r="H101" i="6"/>
  <c r="H102" i="6"/>
  <c r="G27" i="18" s="1"/>
  <c r="H103" i="6"/>
  <c r="H104" i="6"/>
  <c r="H105" i="6"/>
  <c r="H106" i="6"/>
  <c r="H107" i="6"/>
  <c r="H7" i="6"/>
  <c r="H108" i="6"/>
  <c r="H109" i="6"/>
  <c r="H8" i="6"/>
  <c r="H110" i="6"/>
  <c r="G34" i="18" s="1"/>
  <c r="H111" i="6"/>
  <c r="H112" i="6"/>
  <c r="G36" i="18" s="1"/>
  <c r="H113" i="6"/>
  <c r="H114" i="6"/>
  <c r="G38" i="18" s="1"/>
  <c r="H115" i="6"/>
  <c r="H116" i="6"/>
  <c r="H117" i="6"/>
  <c r="H118" i="6"/>
  <c r="H119" i="6"/>
  <c r="H120" i="6"/>
  <c r="H121" i="6"/>
  <c r="H9" i="6"/>
  <c r="H122" i="6"/>
  <c r="H123" i="6"/>
  <c r="H124" i="6"/>
  <c r="H125" i="6"/>
  <c r="G48" i="18" s="1"/>
  <c r="H126" i="6"/>
  <c r="H127" i="6"/>
  <c r="G50" i="18" s="1"/>
  <c r="H128" i="6"/>
  <c r="H129" i="6"/>
  <c r="G52" i="18" s="1"/>
  <c r="H130" i="6"/>
  <c r="H131" i="6"/>
  <c r="H132" i="6"/>
  <c r="H133" i="6"/>
  <c r="H134" i="6"/>
  <c r="H135" i="6"/>
  <c r="G58" i="18" s="1"/>
  <c r="H136" i="6"/>
  <c r="H10" i="6"/>
  <c r="H137" i="6"/>
  <c r="H138" i="6"/>
  <c r="G61" i="18" s="1"/>
  <c r="H11" i="6"/>
  <c r="H139" i="6"/>
  <c r="G62" i="18" s="1"/>
  <c r="H140" i="6"/>
  <c r="H141" i="6"/>
  <c r="H142" i="6"/>
  <c r="H144" i="6"/>
  <c r="H146" i="6"/>
  <c r="H147" i="6"/>
  <c r="G69" i="19" s="1"/>
  <c r="H148" i="6"/>
  <c r="H149" i="6"/>
  <c r="H150" i="6"/>
  <c r="H151" i="6"/>
  <c r="G73" i="19" s="1"/>
  <c r="H152" i="6"/>
  <c r="H153" i="6"/>
  <c r="G75" i="18" s="1"/>
  <c r="H154" i="6"/>
  <c r="H155" i="6"/>
  <c r="G77" i="18" s="1"/>
  <c r="H12" i="6"/>
  <c r="H156" i="6"/>
  <c r="G78" i="18" s="1"/>
  <c r="H157" i="6"/>
  <c r="H158" i="6"/>
  <c r="H13" i="6"/>
  <c r="H159" i="6"/>
  <c r="G81" i="19" s="1"/>
  <c r="H160" i="6"/>
  <c r="H161" i="6"/>
  <c r="G83" i="18" s="1"/>
  <c r="H14" i="6"/>
  <c r="H162" i="6"/>
  <c r="G84" i="18" s="1"/>
  <c r="H15" i="6"/>
  <c r="H164" i="6"/>
  <c r="H165" i="6"/>
  <c r="H166" i="6"/>
  <c r="G88" i="18" s="1"/>
  <c r="H167" i="6"/>
  <c r="H168" i="6"/>
  <c r="H16" i="6"/>
  <c r="H170" i="6"/>
  <c r="G92" i="18" s="1"/>
  <c r="H17" i="6"/>
  <c r="H171" i="6"/>
  <c r="G93" i="19" s="1"/>
  <c r="H172" i="6"/>
  <c r="H173" i="6"/>
  <c r="G95" i="18" s="1"/>
  <c r="H174" i="6"/>
  <c r="H175" i="6"/>
  <c r="G97" i="19" s="1"/>
  <c r="H176" i="6"/>
  <c r="H177" i="6"/>
  <c r="H178" i="6"/>
  <c r="H179" i="6"/>
  <c r="G101" i="18" s="1"/>
  <c r="H180" i="6"/>
  <c r="H181" i="6"/>
  <c r="G103" i="18" s="1"/>
  <c r="H182" i="6"/>
  <c r="H183" i="6"/>
  <c r="G105" i="19" s="1"/>
  <c r="H184" i="6"/>
  <c r="H185" i="6"/>
  <c r="H186" i="6"/>
  <c r="H187" i="6"/>
  <c r="G108" i="18" s="1"/>
  <c r="H18" i="6"/>
  <c r="H188" i="6"/>
  <c r="H189" i="6"/>
  <c r="H190" i="6"/>
  <c r="H19" i="6"/>
  <c r="H20" i="6"/>
  <c r="H191" i="6"/>
  <c r="H21" i="6"/>
  <c r="H192" i="6"/>
  <c r="H193" i="6"/>
  <c r="G112" i="18" s="1"/>
  <c r="H194" i="6"/>
  <c r="H22" i="6"/>
  <c r="H195" i="6"/>
  <c r="H196" i="6"/>
  <c r="H197" i="6"/>
  <c r="H198" i="6"/>
  <c r="G117" i="19" s="1"/>
  <c r="H23" i="6"/>
  <c r="H199" i="6"/>
  <c r="G117" i="18" s="1"/>
  <c r="H200" i="6"/>
  <c r="H201" i="6"/>
  <c r="H202" i="6"/>
  <c r="H24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G4" i="6"/>
  <c r="G79" i="6"/>
  <c r="F5" i="19" s="1"/>
  <c r="G80" i="6"/>
  <c r="G81" i="6"/>
  <c r="G82" i="6"/>
  <c r="G5" i="6"/>
  <c r="G83" i="6"/>
  <c r="G84" i="6"/>
  <c r="G85" i="6"/>
  <c r="G86" i="6"/>
  <c r="G87" i="6"/>
  <c r="G88" i="6"/>
  <c r="G89" i="6"/>
  <c r="G90" i="6"/>
  <c r="F16" i="19" s="1"/>
  <c r="G91" i="6"/>
  <c r="G92" i="6"/>
  <c r="G93" i="6"/>
  <c r="G94" i="6"/>
  <c r="G95" i="6"/>
  <c r="G96" i="6"/>
  <c r="G97" i="6"/>
  <c r="G98" i="6"/>
  <c r="G6" i="6"/>
  <c r="G99" i="6"/>
  <c r="F24" i="18" s="1"/>
  <c r="G101" i="6"/>
  <c r="G102" i="6"/>
  <c r="G103" i="6"/>
  <c r="G104" i="6"/>
  <c r="F28" i="18" s="1"/>
  <c r="G105" i="6"/>
  <c r="F29" i="19" s="1"/>
  <c r="G106" i="6"/>
  <c r="F30" i="18" s="1"/>
  <c r="G107" i="6"/>
  <c r="G7" i="6"/>
  <c r="G108" i="6"/>
  <c r="G109" i="6"/>
  <c r="G8" i="6"/>
  <c r="G110" i="6"/>
  <c r="F34" i="18" s="1"/>
  <c r="G111" i="6"/>
  <c r="G112" i="6"/>
  <c r="F36" i="18" s="1"/>
  <c r="G113" i="6"/>
  <c r="G114" i="6"/>
  <c r="F38" i="18" s="1"/>
  <c r="G115" i="6"/>
  <c r="G116" i="6"/>
  <c r="G117" i="6"/>
  <c r="G118" i="6"/>
  <c r="F42" i="18" s="1"/>
  <c r="G119" i="6"/>
  <c r="G120" i="6"/>
  <c r="F44" i="19" s="1"/>
  <c r="G121" i="6"/>
  <c r="G9" i="6"/>
  <c r="G122" i="6"/>
  <c r="F45" i="19" s="1"/>
  <c r="G123" i="6"/>
  <c r="F46" i="18" s="1"/>
  <c r="G124" i="6"/>
  <c r="G125" i="6"/>
  <c r="F48" i="19" s="1"/>
  <c r="G126" i="6"/>
  <c r="F49" i="19" s="1"/>
  <c r="G127" i="6"/>
  <c r="G128" i="6"/>
  <c r="G129" i="6"/>
  <c r="F52" i="18" s="1"/>
  <c r="G130" i="6"/>
  <c r="F53" i="19" s="1"/>
  <c r="G131" i="6"/>
  <c r="F54" i="18" s="1"/>
  <c r="G132" i="6"/>
  <c r="G133" i="6"/>
  <c r="F56" i="18" s="1"/>
  <c r="G134" i="6"/>
  <c r="F57" i="19" s="1"/>
  <c r="G135" i="6"/>
  <c r="G136" i="6"/>
  <c r="G10" i="6"/>
  <c r="G137" i="6"/>
  <c r="G138" i="6"/>
  <c r="J138" i="6" s="1"/>
  <c r="G11" i="6"/>
  <c r="G139" i="6"/>
  <c r="F62" i="18" s="1"/>
  <c r="G140" i="6"/>
  <c r="G141" i="6"/>
  <c r="F64" i="19" s="1"/>
  <c r="G142" i="6"/>
  <c r="G144" i="6"/>
  <c r="G146" i="6"/>
  <c r="G147" i="6"/>
  <c r="G148" i="6"/>
  <c r="G149" i="6"/>
  <c r="F71" i="18" s="1"/>
  <c r="G150" i="6"/>
  <c r="G151" i="6"/>
  <c r="G152" i="6"/>
  <c r="G153" i="6"/>
  <c r="F75" i="18" s="1"/>
  <c r="G154" i="6"/>
  <c r="G155" i="6"/>
  <c r="F77" i="18" s="1"/>
  <c r="G12" i="6"/>
  <c r="G156" i="6"/>
  <c r="F78" i="18" s="1"/>
  <c r="G157" i="6"/>
  <c r="G158" i="6"/>
  <c r="F80" i="19" s="1"/>
  <c r="G13" i="6"/>
  <c r="G159" i="6"/>
  <c r="J159" i="6" s="1"/>
  <c r="G160" i="6"/>
  <c r="G161" i="6"/>
  <c r="F83" i="18" s="1"/>
  <c r="G14" i="6"/>
  <c r="G162" i="6"/>
  <c r="F84" i="18" s="1"/>
  <c r="G15" i="6"/>
  <c r="G164" i="6"/>
  <c r="G165" i="6"/>
  <c r="G166" i="6"/>
  <c r="F88" i="19" s="1"/>
  <c r="G167" i="6"/>
  <c r="G168" i="6"/>
  <c r="G16" i="6"/>
  <c r="G170" i="6"/>
  <c r="F92" i="18" s="1"/>
  <c r="G17" i="6"/>
  <c r="G171" i="6"/>
  <c r="J171" i="6" s="1"/>
  <c r="G172" i="6"/>
  <c r="G173" i="6"/>
  <c r="G174" i="6"/>
  <c r="G175" i="6"/>
  <c r="J175" i="6" s="1"/>
  <c r="G176" i="6"/>
  <c r="G177" i="6"/>
  <c r="F99" i="18" s="1"/>
  <c r="G178" i="6"/>
  <c r="G179" i="6"/>
  <c r="G180" i="6"/>
  <c r="G181" i="6"/>
  <c r="F103" i="18" s="1"/>
  <c r="G182" i="6"/>
  <c r="G183" i="6"/>
  <c r="G184" i="6"/>
  <c r="G185" i="6"/>
  <c r="G186" i="6"/>
  <c r="G187" i="6"/>
  <c r="J187" i="6" s="1"/>
  <c r="G18" i="6"/>
  <c r="G188" i="6"/>
  <c r="F109" i="18" s="1"/>
  <c r="G189" i="6"/>
  <c r="G190" i="6"/>
  <c r="J190" i="6" s="1"/>
  <c r="G19" i="6"/>
  <c r="G20" i="6"/>
  <c r="G191" i="6"/>
  <c r="G21" i="6"/>
  <c r="G192" i="6"/>
  <c r="G193" i="6"/>
  <c r="F112" i="18" s="1"/>
  <c r="G194" i="6"/>
  <c r="G22" i="6"/>
  <c r="G195" i="6"/>
  <c r="F115" i="19" s="1"/>
  <c r="G196" i="6"/>
  <c r="G197" i="6"/>
  <c r="G198" i="6"/>
  <c r="F116" i="18" s="1"/>
  <c r="G23" i="6"/>
  <c r="G199" i="6"/>
  <c r="G200" i="6"/>
  <c r="F119" i="19" s="1"/>
  <c r="G201" i="6"/>
  <c r="F120" i="19" s="1"/>
  <c r="G202" i="6"/>
  <c r="G24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J39" i="6" s="1"/>
  <c r="G40" i="6"/>
  <c r="G41" i="6"/>
  <c r="G42" i="6"/>
  <c r="G43" i="6"/>
  <c r="J43" i="6" s="1"/>
  <c r="G44" i="6"/>
  <c r="G45" i="6"/>
  <c r="G46" i="6"/>
  <c r="G47" i="6"/>
  <c r="J47" i="6" s="1"/>
  <c r="G48" i="6"/>
  <c r="G49" i="6"/>
  <c r="G50" i="6"/>
  <c r="G51" i="6"/>
  <c r="G52" i="6"/>
  <c r="G53" i="6"/>
  <c r="G54" i="6"/>
  <c r="G55" i="6"/>
  <c r="G56" i="6"/>
  <c r="G57" i="6"/>
  <c r="J57" i="6" s="1"/>
  <c r="G58" i="6"/>
  <c r="G59" i="6"/>
  <c r="G60" i="6"/>
  <c r="G61" i="6"/>
  <c r="G62" i="6"/>
  <c r="G63" i="6"/>
  <c r="G64" i="6"/>
  <c r="G65" i="6"/>
  <c r="G66" i="6"/>
  <c r="G67" i="6"/>
  <c r="J67" i="6" s="1"/>
  <c r="G68" i="6"/>
  <c r="G69" i="6"/>
  <c r="G70" i="6"/>
  <c r="G71" i="6"/>
  <c r="G72" i="6"/>
  <c r="G73" i="6"/>
  <c r="J73" i="6" s="1"/>
  <c r="G74" i="6"/>
  <c r="G75" i="6"/>
  <c r="G76" i="6"/>
  <c r="G77" i="6"/>
  <c r="J77" i="6" s="1"/>
  <c r="F4" i="6"/>
  <c r="F79" i="6"/>
  <c r="F80" i="6"/>
  <c r="F81" i="6"/>
  <c r="E7" i="19" s="1"/>
  <c r="F82" i="6"/>
  <c r="F5" i="6"/>
  <c r="F83" i="6"/>
  <c r="F84" i="6"/>
  <c r="E10" i="18" s="1"/>
  <c r="F85" i="6"/>
  <c r="F86" i="6"/>
  <c r="F87" i="6"/>
  <c r="F88" i="6"/>
  <c r="F89" i="6"/>
  <c r="F90" i="6"/>
  <c r="E16" i="18" s="1"/>
  <c r="F91" i="6"/>
  <c r="F92" i="6"/>
  <c r="E18" i="18" s="1"/>
  <c r="F93" i="6"/>
  <c r="F94" i="6"/>
  <c r="F95" i="6"/>
  <c r="F96" i="6"/>
  <c r="F97" i="6"/>
  <c r="F98" i="6"/>
  <c r="F6" i="6"/>
  <c r="F99" i="6"/>
  <c r="E24" i="18" s="1"/>
  <c r="E25" i="19"/>
  <c r="F101" i="6"/>
  <c r="E26" i="18" s="1"/>
  <c r="F102" i="6"/>
  <c r="F103" i="6"/>
  <c r="F104" i="6"/>
  <c r="E28" i="18" s="1"/>
  <c r="F105" i="6"/>
  <c r="F106" i="6"/>
  <c r="F107" i="6"/>
  <c r="F7" i="6"/>
  <c r="F108" i="6"/>
  <c r="F109" i="6"/>
  <c r="F8" i="6"/>
  <c r="F110" i="6"/>
  <c r="E34" i="18" s="1"/>
  <c r="F111" i="6"/>
  <c r="E35" i="19" s="1"/>
  <c r="F112" i="6"/>
  <c r="F113" i="6"/>
  <c r="F114" i="6"/>
  <c r="E38" i="18" s="1"/>
  <c r="F115" i="6"/>
  <c r="F116" i="6"/>
  <c r="F117" i="6"/>
  <c r="F118" i="6"/>
  <c r="E42" i="18" s="1"/>
  <c r="F119" i="6"/>
  <c r="F120" i="6"/>
  <c r="F121" i="6"/>
  <c r="F9" i="6"/>
  <c r="F122" i="6"/>
  <c r="E45" i="19" s="1"/>
  <c r="F123" i="6"/>
  <c r="F124" i="6"/>
  <c r="F125" i="6"/>
  <c r="F126" i="6"/>
  <c r="E49" i="18" s="1"/>
  <c r="F127" i="6"/>
  <c r="F128" i="6"/>
  <c r="F129" i="6"/>
  <c r="E52" i="18" s="1"/>
  <c r="F130" i="6"/>
  <c r="E53" i="19" s="1"/>
  <c r="F131" i="6"/>
  <c r="F132" i="6"/>
  <c r="F133" i="6"/>
  <c r="F134" i="6"/>
  <c r="E57" i="18" s="1"/>
  <c r="F135" i="6"/>
  <c r="F136" i="6"/>
  <c r="F10" i="6"/>
  <c r="F137" i="6"/>
  <c r="F138" i="6"/>
  <c r="F11" i="6"/>
  <c r="F139" i="6"/>
  <c r="E62" i="18" s="1"/>
  <c r="F140" i="6"/>
  <c r="F141" i="6"/>
  <c r="F142" i="6"/>
  <c r="F144" i="6"/>
  <c r="F146" i="6"/>
  <c r="F147" i="6"/>
  <c r="E69" i="19" s="1"/>
  <c r="F148" i="6"/>
  <c r="F149" i="6"/>
  <c r="F150" i="6"/>
  <c r="F151" i="6"/>
  <c r="E73" i="19" s="1"/>
  <c r="F152" i="6"/>
  <c r="F153" i="6"/>
  <c r="F154" i="6"/>
  <c r="F155" i="6"/>
  <c r="E77" i="19" s="1"/>
  <c r="F12" i="6"/>
  <c r="F156" i="6"/>
  <c r="F157" i="6"/>
  <c r="E79" i="18" s="1"/>
  <c r="F158" i="6"/>
  <c r="F13" i="6"/>
  <c r="F159" i="6"/>
  <c r="F160" i="6"/>
  <c r="E82" i="18" s="1"/>
  <c r="F161" i="6"/>
  <c r="E83" i="18" s="1"/>
  <c r="F14" i="6"/>
  <c r="F162" i="6"/>
  <c r="F15" i="6"/>
  <c r="F164" i="6"/>
  <c r="F165" i="6"/>
  <c r="E87" i="18" s="1"/>
  <c r="F166" i="6"/>
  <c r="F167" i="6"/>
  <c r="F168" i="6"/>
  <c r="F16" i="6"/>
  <c r="F170" i="6"/>
  <c r="F17" i="6"/>
  <c r="F171" i="6"/>
  <c r="F172" i="6"/>
  <c r="F173" i="6"/>
  <c r="E95" i="18" s="1"/>
  <c r="F174" i="6"/>
  <c r="F175" i="6"/>
  <c r="F176" i="6"/>
  <c r="F177" i="6"/>
  <c r="E99" i="18" s="1"/>
  <c r="F178" i="6"/>
  <c r="F179" i="6"/>
  <c r="F180" i="6"/>
  <c r="F181" i="6"/>
  <c r="E103" i="18" s="1"/>
  <c r="F182" i="6"/>
  <c r="F183" i="6"/>
  <c r="F184" i="6"/>
  <c r="F185" i="6"/>
  <c r="F186" i="6"/>
  <c r="F187" i="6"/>
  <c r="F18" i="6"/>
  <c r="F188" i="6"/>
  <c r="E110" i="19" s="1"/>
  <c r="F189" i="6"/>
  <c r="F190" i="6"/>
  <c r="F19" i="6"/>
  <c r="F20" i="6"/>
  <c r="F191" i="6"/>
  <c r="E112" i="19" s="1"/>
  <c r="F21" i="6"/>
  <c r="F192" i="6"/>
  <c r="F193" i="6"/>
  <c r="E113" i="19" s="1"/>
  <c r="F194" i="6"/>
  <c r="F22" i="6"/>
  <c r="F195" i="6"/>
  <c r="E114" i="18" s="1"/>
  <c r="F196" i="6"/>
  <c r="F197" i="6"/>
  <c r="F198" i="6"/>
  <c r="F23" i="6"/>
  <c r="F199" i="6"/>
  <c r="E118" i="19" s="1"/>
  <c r="F200" i="6"/>
  <c r="F201" i="6"/>
  <c r="F202" i="6"/>
  <c r="F24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E4" i="6"/>
  <c r="E79" i="6"/>
  <c r="E80" i="6"/>
  <c r="D6" i="18" s="1"/>
  <c r="E81" i="6"/>
  <c r="E82" i="6"/>
  <c r="E5" i="6"/>
  <c r="E83" i="6"/>
  <c r="D9" i="19" s="1"/>
  <c r="E84" i="6"/>
  <c r="E85" i="6"/>
  <c r="E86" i="6"/>
  <c r="E87" i="6"/>
  <c r="D13" i="19" s="1"/>
  <c r="E88" i="6"/>
  <c r="E89" i="6"/>
  <c r="E90" i="6"/>
  <c r="E91" i="6"/>
  <c r="D17" i="19" s="1"/>
  <c r="E92" i="6"/>
  <c r="E93" i="6"/>
  <c r="E94" i="6"/>
  <c r="E95" i="6"/>
  <c r="D21" i="19" s="1"/>
  <c r="E96" i="6"/>
  <c r="E97" i="6"/>
  <c r="E98" i="6"/>
  <c r="E6" i="6"/>
  <c r="E99" i="6"/>
  <c r="E101" i="6"/>
  <c r="E102" i="6"/>
  <c r="E103" i="6"/>
  <c r="E104" i="6"/>
  <c r="E105" i="6"/>
  <c r="D29" i="19" s="1"/>
  <c r="E106" i="6"/>
  <c r="E107" i="6"/>
  <c r="D31" i="19" s="1"/>
  <c r="E7" i="6"/>
  <c r="E108" i="6"/>
  <c r="E109" i="6"/>
  <c r="E8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9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0" i="6"/>
  <c r="E137" i="6"/>
  <c r="E138" i="6"/>
  <c r="E11" i="6"/>
  <c r="E139" i="6"/>
  <c r="E140" i="6"/>
  <c r="E141" i="6"/>
  <c r="E142" i="6"/>
  <c r="D65" i="19" s="1"/>
  <c r="E144" i="6"/>
  <c r="E146" i="6"/>
  <c r="E147" i="6"/>
  <c r="E148" i="6"/>
  <c r="E149" i="6"/>
  <c r="E150" i="6"/>
  <c r="E151" i="6"/>
  <c r="E152" i="6"/>
  <c r="E153" i="6"/>
  <c r="E154" i="6"/>
  <c r="E155" i="6"/>
  <c r="E12" i="6"/>
  <c r="E156" i="6"/>
  <c r="E157" i="6"/>
  <c r="E158" i="6"/>
  <c r="E13" i="6"/>
  <c r="E159" i="6"/>
  <c r="E160" i="6"/>
  <c r="E161" i="6"/>
  <c r="E14" i="6"/>
  <c r="E162" i="6"/>
  <c r="E15" i="6"/>
  <c r="E164" i="6"/>
  <c r="E165" i="6"/>
  <c r="E166" i="6"/>
  <c r="E167" i="6"/>
  <c r="E168" i="6"/>
  <c r="E16" i="6"/>
  <c r="E170" i="6"/>
  <c r="E17" i="6"/>
  <c r="E171" i="6"/>
  <c r="E172" i="6"/>
  <c r="D94" i="19" s="1"/>
  <c r="E173" i="6"/>
  <c r="E174" i="6"/>
  <c r="D96" i="19" s="1"/>
  <c r="E175" i="6"/>
  <c r="E176" i="6"/>
  <c r="D98" i="19" s="1"/>
  <c r="E177" i="6"/>
  <c r="E178" i="6"/>
  <c r="D100" i="19" s="1"/>
  <c r="E179" i="6"/>
  <c r="E180" i="6"/>
  <c r="D102" i="19" s="1"/>
  <c r="E181" i="6"/>
  <c r="E182" i="6"/>
  <c r="D104" i="19" s="1"/>
  <c r="E183" i="6"/>
  <c r="E184" i="6"/>
  <c r="D106" i="19" s="1"/>
  <c r="E185" i="6"/>
  <c r="E186" i="6"/>
  <c r="D108" i="19" s="1"/>
  <c r="E187" i="6"/>
  <c r="E18" i="6"/>
  <c r="E188" i="6"/>
  <c r="E189" i="6"/>
  <c r="E190" i="6"/>
  <c r="E19" i="6"/>
  <c r="E20" i="6"/>
  <c r="E191" i="6"/>
  <c r="D112" i="19" s="1"/>
  <c r="E21" i="6"/>
  <c r="E192" i="6"/>
  <c r="E193" i="6"/>
  <c r="E194" i="6"/>
  <c r="D114" i="19" s="1"/>
  <c r="E22" i="6"/>
  <c r="E195" i="6"/>
  <c r="E196" i="6"/>
  <c r="E197" i="6"/>
  <c r="E198" i="6"/>
  <c r="E23" i="6"/>
  <c r="E199" i="6"/>
  <c r="E200" i="6"/>
  <c r="E201" i="6"/>
  <c r="E202" i="6"/>
  <c r="D121" i="19" s="1"/>
  <c r="E24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F78" i="6"/>
  <c r="G78" i="6"/>
  <c r="H78" i="6"/>
  <c r="D4" i="6"/>
  <c r="J4" i="6" s="1"/>
  <c r="D79" i="6"/>
  <c r="AC6" i="20" s="1"/>
  <c r="D80" i="6"/>
  <c r="AC7" i="20" s="1"/>
  <c r="D81" i="6"/>
  <c r="AC8" i="20" s="1"/>
  <c r="D82" i="6"/>
  <c r="AC9" i="20" s="1"/>
  <c r="D5" i="6"/>
  <c r="D83" i="6"/>
  <c r="AC10" i="20" s="1"/>
  <c r="D84" i="6"/>
  <c r="AC11" i="20" s="1"/>
  <c r="D85" i="6"/>
  <c r="D86" i="6"/>
  <c r="D87" i="6"/>
  <c r="AC14" i="20" s="1"/>
  <c r="D88" i="6"/>
  <c r="AC15" i="20" s="1"/>
  <c r="D89" i="6"/>
  <c r="AC16" i="20" s="1"/>
  <c r="D90" i="6"/>
  <c r="D91" i="6"/>
  <c r="AC18" i="20" s="1"/>
  <c r="D92" i="6"/>
  <c r="AC19" i="20" s="1"/>
  <c r="D93" i="6"/>
  <c r="AC20" i="20" s="1"/>
  <c r="D94" i="6"/>
  <c r="D95" i="6"/>
  <c r="D96" i="6"/>
  <c r="D97" i="6"/>
  <c r="AC23" i="20" s="1"/>
  <c r="D98" i="6"/>
  <c r="AC24" i="20" s="1"/>
  <c r="D6" i="6"/>
  <c r="D99" i="6"/>
  <c r="D101" i="6"/>
  <c r="D102" i="6"/>
  <c r="AC28" i="20" s="1"/>
  <c r="D103" i="6"/>
  <c r="D104" i="6"/>
  <c r="AC29" i="20" s="1"/>
  <c r="D105" i="6"/>
  <c r="AC30" i="20" s="1"/>
  <c r="D106" i="6"/>
  <c r="AC31" i="20" s="1"/>
  <c r="D107" i="6"/>
  <c r="AC32" i="20" s="1"/>
  <c r="D7" i="6"/>
  <c r="D108" i="6"/>
  <c r="D109" i="6"/>
  <c r="AC34" i="20" s="1"/>
  <c r="D8" i="6"/>
  <c r="D110" i="6"/>
  <c r="AC35" i="20" s="1"/>
  <c r="D111" i="6"/>
  <c r="AC36" i="20" s="1"/>
  <c r="D112" i="6"/>
  <c r="AC37" i="20" s="1"/>
  <c r="D113" i="6"/>
  <c r="AC38" i="20" s="1"/>
  <c r="D114" i="6"/>
  <c r="AC39" i="20" s="1"/>
  <c r="D115" i="6"/>
  <c r="AC40" i="20" s="1"/>
  <c r="D116" i="6"/>
  <c r="AC41" i="20" s="1"/>
  <c r="D117" i="6"/>
  <c r="AC42" i="20" s="1"/>
  <c r="D118" i="6"/>
  <c r="AC43" i="20" s="1"/>
  <c r="D119" i="6"/>
  <c r="AC44" i="20" s="1"/>
  <c r="D120" i="6"/>
  <c r="AC45" i="20" s="1"/>
  <c r="D121" i="6"/>
  <c r="D9" i="6"/>
  <c r="D122" i="6"/>
  <c r="AC46" i="20" s="1"/>
  <c r="D123" i="6"/>
  <c r="AC47" i="20" s="1"/>
  <c r="D124" i="6"/>
  <c r="AC48" i="20" s="1"/>
  <c r="D125" i="6"/>
  <c r="AC49" i="20" s="1"/>
  <c r="D126" i="6"/>
  <c r="AC50" i="20" s="1"/>
  <c r="D127" i="6"/>
  <c r="AC51" i="20" s="1"/>
  <c r="D128" i="6"/>
  <c r="AC52" i="20" s="1"/>
  <c r="D129" i="6"/>
  <c r="AC53" i="20" s="1"/>
  <c r="D130" i="6"/>
  <c r="AC54" i="20" s="1"/>
  <c r="D131" i="6"/>
  <c r="AC55" i="20" s="1"/>
  <c r="D132" i="6"/>
  <c r="AC56" i="20" s="1"/>
  <c r="D133" i="6"/>
  <c r="AC57" i="20" s="1"/>
  <c r="D134" i="6"/>
  <c r="AC58" i="20" s="1"/>
  <c r="D135" i="6"/>
  <c r="AC59" i="20" s="1"/>
  <c r="D136" i="6"/>
  <c r="AC60" i="20" s="1"/>
  <c r="D10" i="6"/>
  <c r="D137" i="6"/>
  <c r="D138" i="6"/>
  <c r="AC62" i="20" s="1"/>
  <c r="D11" i="6"/>
  <c r="D139" i="6"/>
  <c r="AC63" i="20" s="1"/>
  <c r="D140" i="6"/>
  <c r="AC64" i="20" s="1"/>
  <c r="D141" i="6"/>
  <c r="AC65" i="20" s="1"/>
  <c r="D142" i="6"/>
  <c r="AC66" i="20" s="1"/>
  <c r="D144" i="6"/>
  <c r="AC68" i="20" s="1"/>
  <c r="D146" i="6"/>
  <c r="D147" i="6"/>
  <c r="AC70" i="20" s="1"/>
  <c r="D148" i="6"/>
  <c r="AC71" i="20" s="1"/>
  <c r="D149" i="6"/>
  <c r="AC72" i="20" s="1"/>
  <c r="D150" i="6"/>
  <c r="D151" i="6"/>
  <c r="AC74" i="20" s="1"/>
  <c r="D152" i="6"/>
  <c r="AC75" i="20" s="1"/>
  <c r="D153" i="6"/>
  <c r="AC76" i="20" s="1"/>
  <c r="D154" i="6"/>
  <c r="D155" i="6"/>
  <c r="AC78" i="20" s="1"/>
  <c r="D12" i="6"/>
  <c r="D156" i="6"/>
  <c r="AC79" i="20" s="1"/>
  <c r="D157" i="6"/>
  <c r="AC80" i="20" s="1"/>
  <c r="D158" i="6"/>
  <c r="AC81" i="20" s="1"/>
  <c r="D13" i="6"/>
  <c r="D159" i="6"/>
  <c r="AC82" i="20" s="1"/>
  <c r="D160" i="6"/>
  <c r="D161" i="6"/>
  <c r="AC84" i="20" s="1"/>
  <c r="D14" i="6"/>
  <c r="D162" i="6"/>
  <c r="AC85" i="20" s="1"/>
  <c r="D15" i="6"/>
  <c r="D164" i="6"/>
  <c r="D165" i="6"/>
  <c r="AC88" i="20" s="1"/>
  <c r="D166" i="6"/>
  <c r="AC89" i="20" s="1"/>
  <c r="D167" i="6"/>
  <c r="AC90" i="20" s="1"/>
  <c r="D168" i="6"/>
  <c r="D16" i="6"/>
  <c r="D170" i="6"/>
  <c r="AC93" i="20" s="1"/>
  <c r="D17" i="6"/>
  <c r="D171" i="6"/>
  <c r="AC94" i="20" s="1"/>
  <c r="D172" i="6"/>
  <c r="D173" i="6"/>
  <c r="AC96" i="20" s="1"/>
  <c r="D174" i="6"/>
  <c r="D175" i="6"/>
  <c r="AC98" i="20" s="1"/>
  <c r="D176" i="6"/>
  <c r="D177" i="6"/>
  <c r="AC100" i="20" s="1"/>
  <c r="D178" i="6"/>
  <c r="D179" i="6"/>
  <c r="AC102" i="20" s="1"/>
  <c r="D180" i="6"/>
  <c r="AC103" i="20" s="1"/>
  <c r="D181" i="6"/>
  <c r="AC104" i="20" s="1"/>
  <c r="D182" i="6"/>
  <c r="D183" i="6"/>
  <c r="AC106" i="20" s="1"/>
  <c r="D184" i="6"/>
  <c r="AC107" i="20" s="1"/>
  <c r="D185" i="6"/>
  <c r="D186" i="6"/>
  <c r="AC108" i="20" s="1"/>
  <c r="D187" i="6"/>
  <c r="AC109" i="20" s="1"/>
  <c r="D18" i="6"/>
  <c r="D188" i="6"/>
  <c r="AC110" i="20" s="1"/>
  <c r="D189" i="6"/>
  <c r="D190" i="6"/>
  <c r="AC111" i="20" s="1"/>
  <c r="D19" i="6"/>
  <c r="D20" i="6"/>
  <c r="D191" i="6"/>
  <c r="AC112" i="20" s="1"/>
  <c r="D21" i="6"/>
  <c r="D192" i="6"/>
  <c r="D193" i="6"/>
  <c r="AC113" i="20" s="1"/>
  <c r="D194" i="6"/>
  <c r="AC114" i="20" s="1"/>
  <c r="D22" i="6"/>
  <c r="D195" i="6"/>
  <c r="AC115" i="20" s="1"/>
  <c r="D196" i="6"/>
  <c r="D197" i="6"/>
  <c r="AC116" i="20" s="1"/>
  <c r="D198" i="6"/>
  <c r="AC117" i="20" s="1"/>
  <c r="D23" i="6"/>
  <c r="D199" i="6"/>
  <c r="AC118" i="20" s="1"/>
  <c r="D200" i="6"/>
  <c r="AC119" i="20" s="1"/>
  <c r="D201" i="6"/>
  <c r="AC120" i="20" s="1"/>
  <c r="D202" i="6"/>
  <c r="AC121" i="20" s="1"/>
  <c r="D24" i="6"/>
  <c r="D26" i="6"/>
  <c r="D27" i="6"/>
  <c r="D28" i="6"/>
  <c r="J28" i="6" s="1"/>
  <c r="D29" i="6"/>
  <c r="D30" i="6"/>
  <c r="D31" i="6"/>
  <c r="D32" i="6"/>
  <c r="J32" i="6" s="1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J54" i="6" s="1"/>
  <c r="D55" i="6"/>
  <c r="D56" i="6"/>
  <c r="D57" i="6"/>
  <c r="D58" i="6"/>
  <c r="D59" i="6"/>
  <c r="D60" i="6"/>
  <c r="J60" i="6" s="1"/>
  <c r="D61" i="6"/>
  <c r="D62" i="6"/>
  <c r="J62" i="6" s="1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H6" i="17"/>
  <c r="H14" i="17"/>
  <c r="H21" i="17"/>
  <c r="H28" i="17"/>
  <c r="H34" i="17"/>
  <c r="H42" i="17"/>
  <c r="H58" i="17"/>
  <c r="H62" i="17"/>
  <c r="H66" i="17"/>
  <c r="H70" i="17"/>
  <c r="H72" i="17"/>
  <c r="H74" i="17"/>
  <c r="H78" i="17"/>
  <c r="H82" i="17"/>
  <c r="H84" i="17"/>
  <c r="H92" i="17"/>
  <c r="H95" i="17"/>
  <c r="H97" i="17"/>
  <c r="H99" i="17"/>
  <c r="H103" i="17"/>
  <c r="H105" i="17"/>
  <c r="H107" i="17"/>
  <c r="H111" i="17"/>
  <c r="H112" i="17"/>
  <c r="H113" i="17"/>
  <c r="H119" i="17"/>
  <c r="H121" i="17"/>
  <c r="H123" i="17"/>
  <c r="G9" i="17"/>
  <c r="G11" i="17"/>
  <c r="G15" i="17"/>
  <c r="G17" i="17"/>
  <c r="G19" i="17"/>
  <c r="G24" i="17"/>
  <c r="G26" i="17"/>
  <c r="G28" i="17"/>
  <c r="G31" i="17"/>
  <c r="G35" i="17"/>
  <c r="G37" i="17"/>
  <c r="G39" i="17"/>
  <c r="G41" i="17"/>
  <c r="G43" i="17"/>
  <c r="G45" i="17"/>
  <c r="G47" i="17"/>
  <c r="G51" i="17"/>
  <c r="G55" i="17"/>
  <c r="G59" i="17"/>
  <c r="G64" i="17"/>
  <c r="G65" i="17"/>
  <c r="G68" i="17"/>
  <c r="G70" i="17"/>
  <c r="G74" i="17"/>
  <c r="G76" i="17"/>
  <c r="G78" i="17"/>
  <c r="G80" i="17"/>
  <c r="G81" i="17"/>
  <c r="G84" i="17"/>
  <c r="G88" i="17"/>
  <c r="G95" i="17"/>
  <c r="G99" i="17"/>
  <c r="G103" i="17"/>
  <c r="G107" i="17"/>
  <c r="G111" i="17"/>
  <c r="G113" i="17"/>
  <c r="G115" i="17"/>
  <c r="G119" i="17"/>
  <c r="G121" i="17"/>
  <c r="G125" i="17"/>
  <c r="F5" i="17"/>
  <c r="F11" i="17"/>
  <c r="F15" i="17"/>
  <c r="F19" i="17"/>
  <c r="F33" i="17"/>
  <c r="F58" i="17"/>
  <c r="F65" i="17"/>
  <c r="F69" i="17"/>
  <c r="F70" i="17"/>
  <c r="F73" i="17"/>
  <c r="F74" i="17"/>
  <c r="F77" i="17"/>
  <c r="F80" i="17"/>
  <c r="F81" i="17"/>
  <c r="F84" i="17"/>
  <c r="F86" i="17"/>
  <c r="F90" i="17"/>
  <c r="F98" i="17"/>
  <c r="F106" i="17"/>
  <c r="F114" i="17"/>
  <c r="E5" i="17"/>
  <c r="E11" i="17"/>
  <c r="E13" i="17"/>
  <c r="E15" i="17"/>
  <c r="E19" i="17"/>
  <c r="E21" i="17"/>
  <c r="E23" i="17"/>
  <c r="E27" i="17"/>
  <c r="E28" i="17"/>
  <c r="E29" i="17"/>
  <c r="E31" i="17"/>
  <c r="E33" i="17"/>
  <c r="E34" i="17"/>
  <c r="E35" i="17"/>
  <c r="E37" i="17"/>
  <c r="E41" i="17"/>
  <c r="E43" i="17"/>
  <c r="E45" i="17"/>
  <c r="E47" i="17"/>
  <c r="E51" i="17"/>
  <c r="E55" i="17"/>
  <c r="E59" i="17"/>
  <c r="E61" i="17"/>
  <c r="E65" i="17"/>
  <c r="E70" i="17"/>
  <c r="E71" i="17"/>
  <c r="E72" i="17"/>
  <c r="E74" i="17"/>
  <c r="E76" i="17"/>
  <c r="E78" i="17"/>
  <c r="E81" i="17"/>
  <c r="E84" i="17"/>
  <c r="E87" i="17"/>
  <c r="E91" i="17"/>
  <c r="E95" i="17"/>
  <c r="E99" i="17"/>
  <c r="E103" i="17"/>
  <c r="E107" i="17"/>
  <c r="E111" i="17"/>
  <c r="E113" i="17"/>
  <c r="E115" i="17"/>
  <c r="E119" i="17"/>
  <c r="D5" i="17"/>
  <c r="D7" i="17"/>
  <c r="D11" i="17"/>
  <c r="D15" i="17"/>
  <c r="D19" i="17"/>
  <c r="D24" i="17"/>
  <c r="D32" i="17"/>
  <c r="D40" i="17"/>
  <c r="D46" i="17"/>
  <c r="D54" i="17"/>
  <c r="D58" i="17"/>
  <c r="D68" i="17"/>
  <c r="D70" i="17"/>
  <c r="D74" i="17"/>
  <c r="D78" i="17"/>
  <c r="D80" i="17"/>
  <c r="D84" i="17"/>
  <c r="D92" i="17"/>
  <c r="D96" i="17"/>
  <c r="D97" i="17"/>
  <c r="D98" i="17"/>
  <c r="D106" i="17"/>
  <c r="D114" i="17"/>
  <c r="D117" i="17"/>
  <c r="D121" i="17"/>
  <c r="D123" i="17"/>
  <c r="D126" i="17"/>
  <c r="H4" i="17"/>
  <c r="C11" i="17"/>
  <c r="C13" i="17"/>
  <c r="C15" i="17"/>
  <c r="C19" i="17"/>
  <c r="C21" i="17"/>
  <c r="C23" i="17"/>
  <c r="C27" i="17"/>
  <c r="C29" i="17"/>
  <c r="C31" i="17"/>
  <c r="C33" i="17"/>
  <c r="C35" i="17"/>
  <c r="C37" i="17"/>
  <c r="C39" i="17"/>
  <c r="C43" i="17"/>
  <c r="C45" i="17"/>
  <c r="C47" i="17"/>
  <c r="C49" i="17"/>
  <c r="C53" i="17"/>
  <c r="C55" i="17"/>
  <c r="C57" i="17"/>
  <c r="C61" i="17"/>
  <c r="C63" i="17"/>
  <c r="C69" i="17"/>
  <c r="C70" i="17"/>
  <c r="C73" i="17"/>
  <c r="C77" i="17"/>
  <c r="C79" i="17"/>
  <c r="C83" i="17"/>
  <c r="C85" i="17"/>
  <c r="C88" i="17"/>
  <c r="C90" i="17"/>
  <c r="C97" i="17"/>
  <c r="C105" i="17"/>
  <c r="C111" i="17"/>
  <c r="C123" i="17"/>
  <c r="H6" i="18"/>
  <c r="H9" i="18"/>
  <c r="H10" i="18"/>
  <c r="H11" i="18"/>
  <c r="H13" i="18"/>
  <c r="H15" i="18"/>
  <c r="H17" i="18"/>
  <c r="H19" i="18"/>
  <c r="H21" i="18"/>
  <c r="H25" i="18"/>
  <c r="H33" i="18"/>
  <c r="H42" i="18"/>
  <c r="H54" i="18"/>
  <c r="H71" i="18"/>
  <c r="H74" i="18"/>
  <c r="H78" i="18"/>
  <c r="H82" i="18"/>
  <c r="H87" i="18"/>
  <c r="H94" i="18"/>
  <c r="H96" i="18"/>
  <c r="H98" i="18"/>
  <c r="H100" i="18"/>
  <c r="H102" i="18"/>
  <c r="H104" i="18"/>
  <c r="H106" i="18"/>
  <c r="H112" i="18"/>
  <c r="H121" i="18"/>
  <c r="H122" i="18"/>
  <c r="G8" i="18"/>
  <c r="G16" i="18"/>
  <c r="G22" i="18"/>
  <c r="G28" i="18"/>
  <c r="G42" i="18"/>
  <c r="G56" i="18"/>
  <c r="G71" i="18"/>
  <c r="G81" i="18"/>
  <c r="G85" i="18"/>
  <c r="G87" i="18"/>
  <c r="G89" i="18"/>
  <c r="G99" i="18"/>
  <c r="G109" i="18"/>
  <c r="F8" i="18"/>
  <c r="F11" i="18"/>
  <c r="F15" i="18"/>
  <c r="F19" i="18"/>
  <c r="F22" i="18"/>
  <c r="F25" i="18"/>
  <c r="F33" i="18"/>
  <c r="F40" i="18"/>
  <c r="F48" i="18"/>
  <c r="F61" i="18"/>
  <c r="F73" i="18"/>
  <c r="F76" i="18"/>
  <c r="F81" i="18"/>
  <c r="F88" i="18"/>
  <c r="F93" i="18"/>
  <c r="F94" i="18"/>
  <c r="F95" i="18"/>
  <c r="F101" i="18"/>
  <c r="F110" i="18"/>
  <c r="F114" i="18"/>
  <c r="F117" i="18"/>
  <c r="F120" i="18"/>
  <c r="F121" i="18"/>
  <c r="F122" i="18"/>
  <c r="E6" i="18"/>
  <c r="E9" i="18"/>
  <c r="E13" i="18"/>
  <c r="E17" i="18"/>
  <c r="E21" i="18"/>
  <c r="E29" i="18"/>
  <c r="E30" i="18"/>
  <c r="E31" i="18"/>
  <c r="E40" i="18"/>
  <c r="E44" i="18"/>
  <c r="E51" i="18"/>
  <c r="E58" i="18"/>
  <c r="E59" i="18"/>
  <c r="E64" i="18"/>
  <c r="E67" i="18"/>
  <c r="E69" i="18"/>
  <c r="E71" i="18"/>
  <c r="E73" i="18"/>
  <c r="E75" i="18"/>
  <c r="E77" i="18"/>
  <c r="E78" i="18"/>
  <c r="E81" i="18"/>
  <c r="E84" i="18"/>
  <c r="E93" i="18"/>
  <c r="E97" i="18"/>
  <c r="E108" i="18"/>
  <c r="E109" i="18"/>
  <c r="E117" i="18"/>
  <c r="D9" i="18"/>
  <c r="D16" i="18"/>
  <c r="D17" i="18"/>
  <c r="D20" i="18"/>
  <c r="D28" i="18"/>
  <c r="D30" i="18"/>
  <c r="D34" i="18"/>
  <c r="D38" i="18"/>
  <c r="D42" i="18"/>
  <c r="D44" i="18"/>
  <c r="D48" i="18"/>
  <c r="D50" i="18"/>
  <c r="D52" i="18"/>
  <c r="D56" i="18"/>
  <c r="D58" i="18"/>
  <c r="D61" i="18"/>
  <c r="D62" i="18"/>
  <c r="D69" i="18"/>
  <c r="D71" i="18"/>
  <c r="D75" i="18"/>
  <c r="D77" i="18"/>
  <c r="D78" i="18"/>
  <c r="D81" i="18"/>
  <c r="D84" i="18"/>
  <c r="D87" i="18"/>
  <c r="D88" i="18"/>
  <c r="D89" i="18"/>
  <c r="D92" i="18"/>
  <c r="D93" i="18"/>
  <c r="D95" i="18"/>
  <c r="D99" i="18"/>
  <c r="D103" i="18"/>
  <c r="D108" i="18"/>
  <c r="D109" i="18"/>
  <c r="D112" i="18"/>
  <c r="D116" i="18"/>
  <c r="D117" i="18"/>
  <c r="D121" i="18"/>
  <c r="D122" i="18"/>
  <c r="C9" i="18"/>
  <c r="C17" i="18"/>
  <c r="C25" i="18"/>
  <c r="C28" i="18"/>
  <c r="C33" i="18"/>
  <c r="C40" i="18"/>
  <c r="C48" i="18"/>
  <c r="C52" i="18"/>
  <c r="C56" i="18"/>
  <c r="C71" i="18"/>
  <c r="C75" i="18"/>
  <c r="C78" i="18"/>
  <c r="C81" i="18"/>
  <c r="C84" i="18"/>
  <c r="C87" i="18"/>
  <c r="C101" i="18"/>
  <c r="C105" i="18"/>
  <c r="C109" i="18"/>
  <c r="C112" i="18"/>
  <c r="C117" i="18"/>
  <c r="H8" i="19"/>
  <c r="H9" i="19"/>
  <c r="H14" i="19"/>
  <c r="H17" i="19"/>
  <c r="H22" i="19"/>
  <c r="H33" i="19"/>
  <c r="H48" i="19"/>
  <c r="H60" i="19"/>
  <c r="H61" i="19"/>
  <c r="H71" i="19"/>
  <c r="H77" i="19"/>
  <c r="H84" i="19"/>
  <c r="H85" i="19"/>
  <c r="H86" i="19"/>
  <c r="H93" i="19"/>
  <c r="H99" i="19"/>
  <c r="H103" i="19"/>
  <c r="H107" i="19"/>
  <c r="H111" i="19"/>
  <c r="H117" i="19"/>
  <c r="H122" i="19"/>
  <c r="G5" i="19"/>
  <c r="G6" i="19"/>
  <c r="G7" i="19"/>
  <c r="G8" i="19"/>
  <c r="G9" i="19"/>
  <c r="G11" i="19"/>
  <c r="G13" i="19"/>
  <c r="G15" i="19"/>
  <c r="G17" i="19"/>
  <c r="G19" i="19"/>
  <c r="G21" i="19"/>
  <c r="G22" i="19"/>
  <c r="G23" i="19"/>
  <c r="G28" i="19"/>
  <c r="G29" i="19"/>
  <c r="G30" i="19"/>
  <c r="G31" i="19"/>
  <c r="G35" i="19"/>
  <c r="G39" i="19"/>
  <c r="G43" i="19"/>
  <c r="G47" i="19"/>
  <c r="G51" i="19"/>
  <c r="G55" i="19"/>
  <c r="G59" i="19"/>
  <c r="G64" i="19"/>
  <c r="G66" i="19"/>
  <c r="G67" i="19"/>
  <c r="G71" i="19"/>
  <c r="G75" i="19"/>
  <c r="G79" i="19"/>
  <c r="G83" i="19"/>
  <c r="G89" i="19"/>
  <c r="G95" i="19"/>
  <c r="G99" i="19"/>
  <c r="G103" i="19"/>
  <c r="G107" i="19"/>
  <c r="G111" i="19"/>
  <c r="G115" i="19"/>
  <c r="G118" i="19"/>
  <c r="G119" i="19"/>
  <c r="G120" i="19"/>
  <c r="G121" i="19"/>
  <c r="F8" i="19"/>
  <c r="F9" i="19"/>
  <c r="F11" i="19"/>
  <c r="F13" i="19"/>
  <c r="F15" i="19"/>
  <c r="F17" i="19"/>
  <c r="F19" i="19"/>
  <c r="F21" i="19"/>
  <c r="F26" i="19"/>
  <c r="F28" i="19"/>
  <c r="F32" i="19"/>
  <c r="F36" i="19"/>
  <c r="F40" i="19"/>
  <c r="F46" i="19"/>
  <c r="F52" i="19"/>
  <c r="F56" i="19"/>
  <c r="F60" i="19"/>
  <c r="F61" i="19"/>
  <c r="F68" i="19"/>
  <c r="F72" i="19"/>
  <c r="F76" i="19"/>
  <c r="F81" i="19"/>
  <c r="F84" i="19"/>
  <c r="F85" i="19"/>
  <c r="F87" i="19"/>
  <c r="F89" i="19"/>
  <c r="F93" i="19"/>
  <c r="F94" i="19"/>
  <c r="F95" i="19"/>
  <c r="F96" i="19"/>
  <c r="F97" i="19"/>
  <c r="F98" i="19"/>
  <c r="F99" i="19"/>
  <c r="F100" i="19"/>
  <c r="F101" i="19"/>
  <c r="F102" i="19"/>
  <c r="F103" i="19"/>
  <c r="F104" i="19"/>
  <c r="F105" i="19"/>
  <c r="F106" i="19"/>
  <c r="F107" i="19"/>
  <c r="F108" i="19"/>
  <c r="F109" i="19"/>
  <c r="F111" i="19"/>
  <c r="F112" i="19"/>
  <c r="F113" i="19"/>
  <c r="F114" i="19"/>
  <c r="F116" i="19"/>
  <c r="E5" i="19"/>
  <c r="E9" i="19"/>
  <c r="E13" i="19"/>
  <c r="E17" i="19"/>
  <c r="E21" i="19"/>
  <c r="E23" i="19"/>
  <c r="E28" i="19"/>
  <c r="E30" i="19"/>
  <c r="E32" i="19"/>
  <c r="E39" i="19"/>
  <c r="E40" i="19"/>
  <c r="E41" i="19"/>
  <c r="E49" i="19"/>
  <c r="E57" i="19"/>
  <c r="E61" i="19"/>
  <c r="E64" i="19"/>
  <c r="E67" i="19"/>
  <c r="E71" i="19"/>
  <c r="E75" i="19"/>
  <c r="E79" i="19"/>
  <c r="E81" i="19"/>
  <c r="E86" i="19"/>
  <c r="E88" i="19"/>
  <c r="E91" i="19"/>
  <c r="E93" i="19"/>
  <c r="E97" i="19"/>
  <c r="E101" i="19"/>
  <c r="E105" i="19"/>
  <c r="E109" i="19"/>
  <c r="E111" i="19"/>
  <c r="E115" i="19"/>
  <c r="E117" i="19"/>
  <c r="E119" i="19"/>
  <c r="E120" i="19"/>
  <c r="E121" i="19"/>
  <c r="D5" i="19"/>
  <c r="D7" i="19"/>
  <c r="D11" i="19"/>
  <c r="D15" i="19"/>
  <c r="D19" i="19"/>
  <c r="D23" i="19"/>
  <c r="D27" i="19"/>
  <c r="D28" i="19"/>
  <c r="D30" i="19"/>
  <c r="D36" i="19"/>
  <c r="D40" i="19"/>
  <c r="D44" i="19"/>
  <c r="D48" i="19"/>
  <c r="D52" i="19"/>
  <c r="D56" i="19"/>
  <c r="D61" i="19"/>
  <c r="D67" i="19"/>
  <c r="D69" i="19"/>
  <c r="D71" i="19"/>
  <c r="D73" i="19"/>
  <c r="D75" i="19"/>
  <c r="D77" i="19"/>
  <c r="D81" i="19"/>
  <c r="D83" i="19"/>
  <c r="D84" i="19"/>
  <c r="D85" i="19"/>
  <c r="D87" i="19"/>
  <c r="D92" i="19"/>
  <c r="D93" i="19"/>
  <c r="D95" i="19"/>
  <c r="D97" i="19"/>
  <c r="D99" i="19"/>
  <c r="D101" i="19"/>
  <c r="D103" i="19"/>
  <c r="D105" i="19"/>
  <c r="D107" i="19"/>
  <c r="D109" i="19"/>
  <c r="D110" i="19"/>
  <c r="D111" i="19"/>
  <c r="D113" i="19"/>
  <c r="D117" i="19"/>
  <c r="D120" i="19"/>
  <c r="D4" i="19"/>
  <c r="G4" i="19"/>
  <c r="H4" i="19"/>
  <c r="C5" i="19"/>
  <c r="C7" i="19"/>
  <c r="C11" i="19"/>
  <c r="C15" i="19"/>
  <c r="C19" i="19"/>
  <c r="C23" i="19"/>
  <c r="C25" i="19"/>
  <c r="C27" i="19"/>
  <c r="C28" i="19"/>
  <c r="C29" i="19"/>
  <c r="C30" i="19"/>
  <c r="C31" i="19"/>
  <c r="C36" i="19"/>
  <c r="C40" i="19"/>
  <c r="C44" i="19"/>
  <c r="C48" i="19"/>
  <c r="C52" i="19"/>
  <c r="C56" i="19"/>
  <c r="C61" i="19"/>
  <c r="C65" i="19"/>
  <c r="C69" i="19"/>
  <c r="C73" i="19"/>
  <c r="C77" i="19"/>
  <c r="C78" i="19"/>
  <c r="C81" i="19"/>
  <c r="C84" i="19"/>
  <c r="C89" i="19"/>
  <c r="C92" i="19"/>
  <c r="C93" i="19"/>
  <c r="C97" i="19"/>
  <c r="C101" i="19"/>
  <c r="C105" i="19"/>
  <c r="C109" i="19"/>
  <c r="C110" i="19"/>
  <c r="C111" i="19"/>
  <c r="C117" i="19"/>
  <c r="C118" i="19"/>
  <c r="C120" i="19"/>
  <c r="C123" i="19"/>
  <c r="D28" i="16"/>
  <c r="D27" i="16"/>
  <c r="D26" i="16"/>
  <c r="D25" i="16"/>
  <c r="D24" i="16"/>
  <c r="D23" i="16"/>
  <c r="J4" i="2"/>
  <c r="J88" i="2"/>
  <c r="J100" i="2"/>
  <c r="J111" i="2"/>
  <c r="J121" i="2"/>
  <c r="J131" i="2"/>
  <c r="J142" i="2"/>
  <c r="J152" i="2"/>
  <c r="J156" i="2"/>
  <c r="J162" i="2"/>
  <c r="J164" i="2"/>
  <c r="J178" i="2"/>
  <c r="J190" i="2"/>
  <c r="J25" i="2"/>
  <c r="J33" i="2"/>
  <c r="J37" i="2"/>
  <c r="J44" i="2"/>
  <c r="J56" i="2"/>
  <c r="J71" i="2"/>
  <c r="J81" i="2"/>
  <c r="J196" i="3"/>
  <c r="J190" i="3"/>
  <c r="J184" i="3"/>
  <c r="J180" i="3"/>
  <c r="J174" i="3"/>
  <c r="J166" i="3"/>
  <c r="J160" i="3"/>
  <c r="J156" i="3"/>
  <c r="J150" i="3"/>
  <c r="J148" i="3"/>
  <c r="J146" i="3"/>
  <c r="J140" i="3"/>
  <c r="J134" i="3"/>
  <c r="J130" i="3"/>
  <c r="J124" i="3"/>
  <c r="J118" i="3"/>
  <c r="J114" i="3"/>
  <c r="J108" i="3"/>
  <c r="J102" i="3"/>
  <c r="J98" i="3"/>
  <c r="J93" i="3"/>
  <c r="J88" i="3"/>
  <c r="J85" i="3"/>
  <c r="J83" i="3"/>
  <c r="J80" i="3"/>
  <c r="J74" i="3"/>
  <c r="J69" i="3"/>
  <c r="J60" i="3"/>
  <c r="J56" i="3"/>
  <c r="J50" i="3"/>
  <c r="J44" i="3"/>
  <c r="J40" i="3"/>
  <c r="J34" i="3"/>
  <c r="J26" i="3"/>
  <c r="J20" i="3"/>
  <c r="J16" i="3"/>
  <c r="J14" i="3"/>
  <c r="J8" i="3"/>
  <c r="J4" i="3"/>
  <c r="J3" i="4"/>
  <c r="J87" i="4"/>
  <c r="J90" i="4"/>
  <c r="J94" i="4"/>
  <c r="J98" i="4"/>
  <c r="J101" i="4"/>
  <c r="J104" i="4"/>
  <c r="J108" i="4"/>
  <c r="J7" i="4"/>
  <c r="J114" i="4"/>
  <c r="J118" i="4"/>
  <c r="J122" i="4"/>
  <c r="J10" i="4"/>
  <c r="J128" i="4"/>
  <c r="J132" i="4"/>
  <c r="J136" i="4"/>
  <c r="J11" i="4"/>
  <c r="J142" i="4"/>
  <c r="J149" i="4"/>
  <c r="J153" i="4"/>
  <c r="J157" i="4"/>
  <c r="J160" i="4"/>
  <c r="J163" i="4"/>
  <c r="J167" i="4"/>
  <c r="J171" i="4"/>
  <c r="J174" i="4"/>
  <c r="J178" i="4"/>
  <c r="J182" i="4"/>
  <c r="J186" i="4"/>
  <c r="J189" i="4"/>
  <c r="J191" i="4"/>
  <c r="J24" i="4"/>
  <c r="J26" i="4"/>
  <c r="J197" i="4"/>
  <c r="J200" i="4"/>
  <c r="J31" i="4"/>
  <c r="J37" i="4"/>
  <c r="J41" i="4"/>
  <c r="J44" i="4"/>
  <c r="J48" i="4"/>
  <c r="J52" i="4"/>
  <c r="J56" i="4"/>
  <c r="J60" i="4"/>
  <c r="J64" i="4"/>
  <c r="J68" i="4"/>
  <c r="J72" i="4"/>
  <c r="J76" i="4"/>
  <c r="J80" i="4"/>
  <c r="J3" i="5"/>
  <c r="J85" i="5"/>
  <c r="J88" i="5"/>
  <c r="J90" i="5"/>
  <c r="J92" i="5"/>
  <c r="J96" i="5"/>
  <c r="J98" i="5"/>
  <c r="J100" i="5"/>
  <c r="J6" i="5"/>
  <c r="J108" i="5"/>
  <c r="J7" i="5"/>
  <c r="J113" i="5"/>
  <c r="J114" i="5"/>
  <c r="J118" i="5"/>
  <c r="J120" i="5"/>
  <c r="J122" i="5"/>
  <c r="J10" i="5"/>
  <c r="J128" i="5"/>
  <c r="J132" i="5"/>
  <c r="J136" i="5"/>
  <c r="J11" i="5"/>
  <c r="J141" i="5"/>
  <c r="J142" i="5"/>
  <c r="J151" i="5"/>
  <c r="J153" i="5"/>
  <c r="J155" i="5"/>
  <c r="J158" i="5"/>
  <c r="J160" i="5"/>
  <c r="J161" i="5"/>
  <c r="J164" i="5"/>
  <c r="J167" i="5"/>
  <c r="J173" i="5"/>
  <c r="J174" i="5"/>
  <c r="J176" i="5"/>
  <c r="J180" i="5"/>
  <c r="J182" i="5"/>
  <c r="J184" i="5"/>
  <c r="J19" i="5"/>
  <c r="J189" i="5"/>
  <c r="J190" i="5"/>
  <c r="J23" i="5"/>
  <c r="J24" i="5"/>
  <c r="J193" i="5"/>
  <c r="J27" i="5"/>
  <c r="J197" i="5"/>
  <c r="J198" i="5"/>
  <c r="J29" i="5"/>
  <c r="J31" i="5"/>
  <c r="J202" i="5"/>
  <c r="J39" i="5"/>
  <c r="J42" i="5"/>
  <c r="J44" i="5"/>
  <c r="J46" i="5"/>
  <c r="J50" i="5"/>
  <c r="J52" i="5"/>
  <c r="J54" i="5"/>
  <c r="J58" i="5"/>
  <c r="J62" i="5"/>
  <c r="J66" i="5"/>
  <c r="J70" i="5"/>
  <c r="J74" i="5"/>
  <c r="J76" i="5"/>
  <c r="J78" i="5"/>
  <c r="J82" i="5"/>
  <c r="J75" i="6"/>
  <c r="J71" i="6"/>
  <c r="J63" i="6"/>
  <c r="J61" i="6"/>
  <c r="J59" i="6"/>
  <c r="J55" i="6"/>
  <c r="J51" i="6"/>
  <c r="J45" i="6"/>
  <c r="J41" i="6"/>
  <c r="J36" i="6"/>
  <c r="J31" i="6"/>
  <c r="J26" i="6"/>
  <c r="J199" i="6"/>
  <c r="J22" i="6"/>
  <c r="J21" i="6"/>
  <c r="J188" i="6"/>
  <c r="J183" i="6"/>
  <c r="J179" i="6"/>
  <c r="J173" i="6"/>
  <c r="J16" i="6"/>
  <c r="J165" i="6"/>
  <c r="J161" i="6"/>
  <c r="J156" i="6"/>
  <c r="J153" i="6"/>
  <c r="J147" i="6"/>
  <c r="J139" i="6"/>
  <c r="J130" i="6"/>
  <c r="J9" i="6"/>
  <c r="J110" i="6"/>
  <c r="J85" i="6"/>
  <c r="J78" i="6"/>
  <c r="I223" i="13"/>
  <c r="I222" i="13"/>
  <c r="I221" i="13"/>
  <c r="I220" i="13"/>
  <c r="I219" i="13"/>
  <c r="I218" i="13"/>
  <c r="I217" i="13"/>
  <c r="I216" i="13"/>
  <c r="I215" i="13"/>
  <c r="I214" i="13"/>
  <c r="I213" i="13"/>
  <c r="I212" i="13"/>
  <c r="I211" i="13"/>
  <c r="I210" i="13"/>
  <c r="I209" i="13"/>
  <c r="I208" i="13"/>
  <c r="I207" i="13"/>
  <c r="I206" i="13"/>
  <c r="I205" i="13"/>
  <c r="I204" i="13"/>
  <c r="I203" i="13"/>
  <c r="I202" i="13"/>
  <c r="I201" i="13"/>
  <c r="I200" i="13"/>
  <c r="I199" i="13"/>
  <c r="I198" i="13"/>
  <c r="I197" i="13"/>
  <c r="I196" i="13"/>
  <c r="I195" i="13"/>
  <c r="I194" i="13"/>
  <c r="I193" i="13"/>
  <c r="I192" i="13"/>
  <c r="I191" i="13"/>
  <c r="I190" i="13"/>
  <c r="I189" i="13"/>
  <c r="I188" i="13"/>
  <c r="I187" i="13"/>
  <c r="I186" i="13"/>
  <c r="I185" i="13"/>
  <c r="I184" i="13"/>
  <c r="I183" i="13"/>
  <c r="I182" i="13"/>
  <c r="I181" i="13"/>
  <c r="I180" i="13"/>
  <c r="I179" i="13"/>
  <c r="I178" i="13"/>
  <c r="I177" i="13"/>
  <c r="I176" i="13"/>
  <c r="I175" i="13"/>
  <c r="I174" i="13"/>
  <c r="I173" i="13"/>
  <c r="I172" i="13"/>
  <c r="I171" i="13"/>
  <c r="I170" i="13"/>
  <c r="I169" i="13"/>
  <c r="I168" i="13"/>
  <c r="I167" i="13"/>
  <c r="I166" i="13"/>
  <c r="I165" i="13"/>
  <c r="I164" i="13"/>
  <c r="I163" i="13"/>
  <c r="I162" i="13"/>
  <c r="I161" i="13"/>
  <c r="I160" i="13"/>
  <c r="I159" i="13"/>
  <c r="I158" i="13"/>
  <c r="I157" i="13"/>
  <c r="I156" i="13"/>
  <c r="I155" i="13"/>
  <c r="I154" i="13"/>
  <c r="I153" i="13"/>
  <c r="I152" i="13"/>
  <c r="I151" i="13"/>
  <c r="I150" i="13"/>
  <c r="I149" i="13"/>
  <c r="I148" i="13"/>
  <c r="I147" i="13"/>
  <c r="I146" i="13"/>
  <c r="I145" i="13"/>
  <c r="I144" i="13"/>
  <c r="I143" i="13"/>
  <c r="I142" i="13"/>
  <c r="I141" i="13"/>
  <c r="I140" i="13"/>
  <c r="I139" i="13"/>
  <c r="I138" i="13"/>
  <c r="I137" i="13"/>
  <c r="I136" i="13"/>
  <c r="I135" i="13"/>
  <c r="I134" i="13"/>
  <c r="I133" i="13"/>
  <c r="I132" i="13"/>
  <c r="I131" i="13"/>
  <c r="I130" i="13"/>
  <c r="I129" i="13"/>
  <c r="I128" i="13"/>
  <c r="I127" i="13"/>
  <c r="I126" i="13"/>
  <c r="I125" i="13"/>
  <c r="I124" i="13"/>
  <c r="I123" i="13"/>
  <c r="I122" i="13"/>
  <c r="I121" i="13"/>
  <c r="I120" i="13"/>
  <c r="I119" i="13"/>
  <c r="I118" i="13"/>
  <c r="I117" i="13"/>
  <c r="I116" i="13"/>
  <c r="I115" i="13"/>
  <c r="I114" i="13"/>
  <c r="I113" i="13"/>
  <c r="I112" i="13"/>
  <c r="I111" i="13"/>
  <c r="I110" i="13"/>
  <c r="I109" i="13"/>
  <c r="I108" i="13"/>
  <c r="I107" i="13"/>
  <c r="I106" i="13"/>
  <c r="I105" i="13"/>
  <c r="I104" i="13"/>
  <c r="I103" i="13"/>
  <c r="I102" i="13"/>
  <c r="I101" i="13"/>
  <c r="I100" i="13"/>
  <c r="I99" i="13"/>
  <c r="I98" i="13"/>
  <c r="I97" i="13"/>
  <c r="I96" i="13"/>
  <c r="I95" i="13"/>
  <c r="I94" i="13"/>
  <c r="I93" i="13"/>
  <c r="I92" i="13"/>
  <c r="I91" i="13"/>
  <c r="I90" i="13"/>
  <c r="I89" i="13"/>
  <c r="I88" i="13"/>
  <c r="I87" i="13"/>
  <c r="I86" i="13"/>
  <c r="I85" i="13"/>
  <c r="I84" i="13"/>
  <c r="I83" i="13"/>
  <c r="I82" i="13"/>
  <c r="I81" i="13"/>
  <c r="I80" i="13"/>
  <c r="I79" i="13"/>
  <c r="I78" i="13"/>
  <c r="I77" i="13"/>
  <c r="I76" i="13"/>
  <c r="I75" i="13"/>
  <c r="I74" i="13"/>
  <c r="I73" i="13"/>
  <c r="I72" i="13"/>
  <c r="I71" i="13"/>
  <c r="I70" i="13"/>
  <c r="I69" i="13"/>
  <c r="I68" i="13"/>
  <c r="I67" i="13"/>
  <c r="I66" i="13"/>
  <c r="I65" i="13"/>
  <c r="I64" i="13"/>
  <c r="I63" i="13"/>
  <c r="I62" i="13"/>
  <c r="I61" i="13"/>
  <c r="I60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46" i="13"/>
  <c r="I45" i="13"/>
  <c r="I44" i="13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I7" i="13"/>
  <c r="I6" i="13"/>
  <c r="I5" i="13"/>
  <c r="I4" i="13"/>
  <c r="C98" i="19" l="1"/>
  <c r="AC99" i="20"/>
  <c r="C94" i="19"/>
  <c r="AC95" i="20"/>
  <c r="AC22" i="20"/>
  <c r="C21" i="18"/>
  <c r="M21" i="18" s="1"/>
  <c r="S22" i="20" s="1"/>
  <c r="F4" i="18"/>
  <c r="D114" i="18"/>
  <c r="J114" i="6"/>
  <c r="J149" i="6"/>
  <c r="J167" i="6"/>
  <c r="J193" i="6"/>
  <c r="J201" i="6"/>
  <c r="C121" i="19"/>
  <c r="C21" i="19"/>
  <c r="C13" i="19"/>
  <c r="J13" i="19" s="1"/>
  <c r="C14" i="20" s="1"/>
  <c r="E26" i="19"/>
  <c r="F92" i="19"/>
  <c r="L92" i="19" s="1"/>
  <c r="M93" i="20" s="1"/>
  <c r="F71" i="19"/>
  <c r="F38" i="19"/>
  <c r="G113" i="19"/>
  <c r="G84" i="19"/>
  <c r="M84" i="19" s="1"/>
  <c r="R85" i="20" s="1"/>
  <c r="G77" i="19"/>
  <c r="G62" i="19"/>
  <c r="M62" i="19" s="1"/>
  <c r="R63" i="20" s="1"/>
  <c r="G27" i="19"/>
  <c r="H105" i="19"/>
  <c r="N105" i="19" s="1"/>
  <c r="W106" i="20" s="1"/>
  <c r="H95" i="19"/>
  <c r="H75" i="19"/>
  <c r="C19" i="18"/>
  <c r="C6" i="18"/>
  <c r="E7" i="18"/>
  <c r="F64" i="18"/>
  <c r="L64" i="18" s="1"/>
  <c r="N65" i="20" s="1"/>
  <c r="F44" i="18"/>
  <c r="G93" i="18"/>
  <c r="M93" i="18" s="1"/>
  <c r="S94" i="20" s="1"/>
  <c r="H101" i="18"/>
  <c r="H97" i="18"/>
  <c r="N97" i="18" s="1"/>
  <c r="X98" i="20" s="1"/>
  <c r="H81" i="18"/>
  <c r="AC5" i="20"/>
  <c r="C4" i="18"/>
  <c r="C104" i="19"/>
  <c r="N104" i="19" s="1"/>
  <c r="W105" i="20" s="1"/>
  <c r="AC105" i="20"/>
  <c r="C100" i="19"/>
  <c r="L100" i="19" s="1"/>
  <c r="M101" i="20" s="1"/>
  <c r="AC101" i="20"/>
  <c r="C96" i="19"/>
  <c r="N96" i="19" s="1"/>
  <c r="W97" i="20" s="1"/>
  <c r="AC97" i="20"/>
  <c r="C82" i="19"/>
  <c r="AC83" i="20"/>
  <c r="C76" i="19"/>
  <c r="L76" i="19" s="1"/>
  <c r="M77" i="20" s="1"/>
  <c r="AC77" i="20"/>
  <c r="C72" i="19"/>
  <c r="L72" i="19" s="1"/>
  <c r="M73" i="20" s="1"/>
  <c r="AC73" i="20"/>
  <c r="C68" i="19"/>
  <c r="L68" i="19" s="1"/>
  <c r="M69" i="20" s="1"/>
  <c r="AC69" i="20"/>
  <c r="C60" i="19"/>
  <c r="L60" i="19" s="1"/>
  <c r="M61" i="20" s="1"/>
  <c r="AC61" i="20"/>
  <c r="C32" i="19"/>
  <c r="K32" i="19" s="1"/>
  <c r="H33" i="20" s="1"/>
  <c r="AC33" i="20"/>
  <c r="C26" i="19"/>
  <c r="AC27" i="20"/>
  <c r="AC12" i="20"/>
  <c r="C11" i="18"/>
  <c r="J34" i="6"/>
  <c r="H73" i="18"/>
  <c r="H73" i="19"/>
  <c r="H30" i="19"/>
  <c r="H30" i="18"/>
  <c r="N30" i="18" s="1"/>
  <c r="X31" i="20" s="1"/>
  <c r="C22" i="18"/>
  <c r="C15" i="18"/>
  <c r="C8" i="18"/>
  <c r="D60" i="18"/>
  <c r="D22" i="18"/>
  <c r="D15" i="18"/>
  <c r="J15" i="18" s="1"/>
  <c r="D16" i="20" s="1"/>
  <c r="J97" i="6"/>
  <c r="J129" i="6"/>
  <c r="J141" i="6"/>
  <c r="J155" i="6"/>
  <c r="J162" i="6"/>
  <c r="J181" i="6"/>
  <c r="J198" i="6"/>
  <c r="C4" i="19"/>
  <c r="J4" i="19" s="1"/>
  <c r="C5" i="20" s="1"/>
  <c r="C119" i="19"/>
  <c r="C87" i="19"/>
  <c r="C17" i="19"/>
  <c r="C9" i="19"/>
  <c r="L9" i="19" s="1"/>
  <c r="M10" i="20" s="1"/>
  <c r="F110" i="19"/>
  <c r="F83" i="19"/>
  <c r="L83" i="19" s="1"/>
  <c r="M84" i="20" s="1"/>
  <c r="F75" i="19"/>
  <c r="F54" i="19"/>
  <c r="G109" i="19"/>
  <c r="G101" i="19"/>
  <c r="M101" i="19" s="1"/>
  <c r="R102" i="20" s="1"/>
  <c r="H40" i="19"/>
  <c r="C89" i="18"/>
  <c r="J89" i="18" s="1"/>
  <c r="D90" i="20" s="1"/>
  <c r="C13" i="18"/>
  <c r="H83" i="18"/>
  <c r="H18" i="18"/>
  <c r="C90" i="19"/>
  <c r="N90" i="19" s="1"/>
  <c r="W91" i="20" s="1"/>
  <c r="AC91" i="20"/>
  <c r="C86" i="19"/>
  <c r="AC87" i="20"/>
  <c r="C20" i="19"/>
  <c r="L20" i="19" s="1"/>
  <c r="M21" i="20" s="1"/>
  <c r="AC21" i="20"/>
  <c r="C16" i="19"/>
  <c r="N16" i="19" s="1"/>
  <c r="W17" i="20" s="1"/>
  <c r="AC17" i="20"/>
  <c r="C12" i="19"/>
  <c r="AC13" i="20"/>
  <c r="J158" i="6"/>
  <c r="C97" i="18"/>
  <c r="C93" i="18"/>
  <c r="J93" i="18" s="1"/>
  <c r="D94" i="20" s="1"/>
  <c r="C61" i="18"/>
  <c r="D119" i="18"/>
  <c r="J119" i="18" s="1"/>
  <c r="D120" i="20" s="1"/>
  <c r="D110" i="18"/>
  <c r="D105" i="18"/>
  <c r="J105" i="18" s="1"/>
  <c r="D106" i="20" s="1"/>
  <c r="D101" i="18"/>
  <c r="D97" i="18"/>
  <c r="J97" i="18" s="1"/>
  <c r="D98" i="20" s="1"/>
  <c r="D90" i="18"/>
  <c r="D86" i="18"/>
  <c r="D83" i="18"/>
  <c r="D80" i="18"/>
  <c r="J80" i="18" s="1"/>
  <c r="D81" i="20" s="1"/>
  <c r="D73" i="18"/>
  <c r="D64" i="18"/>
  <c r="D54" i="18"/>
  <c r="D46" i="18"/>
  <c r="J46" i="18" s="1"/>
  <c r="D47" i="20" s="1"/>
  <c r="D40" i="18"/>
  <c r="D36" i="18"/>
  <c r="D33" i="18"/>
  <c r="D27" i="18"/>
  <c r="D12" i="18"/>
  <c r="E119" i="18"/>
  <c r="K119" i="18" s="1"/>
  <c r="I120" i="20" s="1"/>
  <c r="E116" i="18"/>
  <c r="E110" i="18"/>
  <c r="E105" i="18"/>
  <c r="E101" i="18"/>
  <c r="E61" i="18"/>
  <c r="E54" i="18"/>
  <c r="E50" i="18"/>
  <c r="E46" i="18"/>
  <c r="E36" i="18"/>
  <c r="E33" i="18"/>
  <c r="K33" i="18" s="1"/>
  <c r="I34" i="20" s="1"/>
  <c r="E27" i="18"/>
  <c r="E5" i="18"/>
  <c r="F119" i="18"/>
  <c r="F108" i="18"/>
  <c r="F105" i="18"/>
  <c r="F97" i="18"/>
  <c r="L97" i="18" s="1"/>
  <c r="N98" i="20" s="1"/>
  <c r="F90" i="18"/>
  <c r="F86" i="18"/>
  <c r="L86" i="18" s="1"/>
  <c r="N87" i="20" s="1"/>
  <c r="F80" i="18"/>
  <c r="F69" i="18"/>
  <c r="F58" i="18"/>
  <c r="F50" i="18"/>
  <c r="F27" i="18"/>
  <c r="G119" i="18"/>
  <c r="M119" i="18" s="1"/>
  <c r="S120" i="20" s="1"/>
  <c r="E90" i="19"/>
  <c r="E60" i="19"/>
  <c r="K60" i="19" s="1"/>
  <c r="H61" i="20" s="1"/>
  <c r="E56" i="19"/>
  <c r="E52" i="19"/>
  <c r="E48" i="19"/>
  <c r="E44" i="19"/>
  <c r="K44" i="19" s="1"/>
  <c r="H45" i="20" s="1"/>
  <c r="E36" i="19"/>
  <c r="F73" i="19"/>
  <c r="F69" i="19"/>
  <c r="G56" i="19"/>
  <c r="M56" i="19" s="1"/>
  <c r="R57" i="20" s="1"/>
  <c r="G52" i="19"/>
  <c r="G48" i="19"/>
  <c r="G44" i="19"/>
  <c r="G40" i="19"/>
  <c r="G36" i="19"/>
  <c r="C24" i="19"/>
  <c r="AC25" i="20"/>
  <c r="J69" i="6"/>
  <c r="J65" i="6"/>
  <c r="J53" i="6"/>
  <c r="J49" i="6"/>
  <c r="J37" i="6"/>
  <c r="J24" i="6"/>
  <c r="J196" i="6"/>
  <c r="J20" i="6"/>
  <c r="J185" i="6"/>
  <c r="J170" i="6"/>
  <c r="J10" i="6"/>
  <c r="J133" i="6"/>
  <c r="J125" i="6"/>
  <c r="J82" i="6"/>
  <c r="D58" i="19"/>
  <c r="D50" i="19"/>
  <c r="D42" i="19"/>
  <c r="D34" i="19"/>
  <c r="E58" i="19"/>
  <c r="E54" i="19"/>
  <c r="E50" i="19"/>
  <c r="K50" i="19" s="1"/>
  <c r="H51" i="20" s="1"/>
  <c r="E46" i="19"/>
  <c r="G58" i="19"/>
  <c r="G50" i="19"/>
  <c r="G46" i="19"/>
  <c r="M46" i="19" s="1"/>
  <c r="R47" i="20" s="1"/>
  <c r="G42" i="19"/>
  <c r="G38" i="19"/>
  <c r="G34" i="19"/>
  <c r="H6" i="19"/>
  <c r="J30" i="6"/>
  <c r="J105" i="6"/>
  <c r="G24" i="18"/>
  <c r="C103" i="19"/>
  <c r="C95" i="19"/>
  <c r="C33" i="19"/>
  <c r="N33" i="19" s="1"/>
  <c r="W34" i="20" s="1"/>
  <c r="D118" i="19"/>
  <c r="D6" i="19"/>
  <c r="J6" i="19" s="1"/>
  <c r="C7" i="20" s="1"/>
  <c r="E114" i="19"/>
  <c r="E102" i="19"/>
  <c r="E84" i="19"/>
  <c r="E80" i="19"/>
  <c r="K80" i="19" s="1"/>
  <c r="H81" i="20" s="1"/>
  <c r="E63" i="19"/>
  <c r="E59" i="19"/>
  <c r="E55" i="19"/>
  <c r="E51" i="19"/>
  <c r="E47" i="19"/>
  <c r="E43" i="19"/>
  <c r="E31" i="19"/>
  <c r="E27" i="19"/>
  <c r="K27" i="19" s="1"/>
  <c r="H28" i="20" s="1"/>
  <c r="E14" i="19"/>
  <c r="F18" i="19"/>
  <c r="F14" i="19"/>
  <c r="F10" i="19"/>
  <c r="L10" i="19" s="1"/>
  <c r="M11" i="20" s="1"/>
  <c r="F6" i="19"/>
  <c r="G80" i="19"/>
  <c r="M80" i="19" s="1"/>
  <c r="R81" i="20" s="1"/>
  <c r="G63" i="19"/>
  <c r="H114" i="19"/>
  <c r="H110" i="19"/>
  <c r="H106" i="19"/>
  <c r="H102" i="19"/>
  <c r="H98" i="19"/>
  <c r="N98" i="19" s="1"/>
  <c r="W99" i="20" s="1"/>
  <c r="H94" i="19"/>
  <c r="H56" i="19"/>
  <c r="H52" i="19"/>
  <c r="H19" i="19"/>
  <c r="N19" i="19" s="1"/>
  <c r="W20" i="20" s="1"/>
  <c r="H15" i="19"/>
  <c r="H11" i="19"/>
  <c r="J204" i="6"/>
  <c r="AC123" i="20"/>
  <c r="C85" i="18"/>
  <c r="E122" i="19"/>
  <c r="G116" i="18"/>
  <c r="G110" i="18"/>
  <c r="M110" i="18" s="1"/>
  <c r="S111" i="20" s="1"/>
  <c r="G105" i="18"/>
  <c r="G97" i="18"/>
  <c r="G90" i="18"/>
  <c r="G86" i="18"/>
  <c r="M86" i="18" s="1"/>
  <c r="S87" i="20" s="1"/>
  <c r="G80" i="18"/>
  <c r="G73" i="18"/>
  <c r="G69" i="18"/>
  <c r="G64" i="18"/>
  <c r="M64" i="18" s="1"/>
  <c r="S65" i="20" s="1"/>
  <c r="G54" i="18"/>
  <c r="G46" i="18"/>
  <c r="G44" i="18"/>
  <c r="G40" i="18"/>
  <c r="M40" i="18" s="1"/>
  <c r="S41" i="20" s="1"/>
  <c r="G33" i="18"/>
  <c r="G30" i="18"/>
  <c r="G20" i="18"/>
  <c r="G12" i="18"/>
  <c r="M12" i="18" s="1"/>
  <c r="S13" i="20" s="1"/>
  <c r="H116" i="18"/>
  <c r="H108" i="18"/>
  <c r="H86" i="18"/>
  <c r="H77" i="18"/>
  <c r="N77" i="18" s="1"/>
  <c r="X78" i="20" s="1"/>
  <c r="H69" i="18"/>
  <c r="H61" i="18"/>
  <c r="H58" i="18"/>
  <c r="H50" i="18"/>
  <c r="N50" i="18" s="1"/>
  <c r="X51" i="20" s="1"/>
  <c r="H44" i="18"/>
  <c r="H36" i="18"/>
  <c r="H27" i="18"/>
  <c r="H20" i="18"/>
  <c r="N20" i="18" s="1"/>
  <c r="X21" i="20" s="1"/>
  <c r="H16" i="18"/>
  <c r="H12" i="18"/>
  <c r="D18" i="18"/>
  <c r="D14" i="18"/>
  <c r="J14" i="18" s="1"/>
  <c r="D15" i="20" s="1"/>
  <c r="D10" i="18"/>
  <c r="F18" i="18"/>
  <c r="L18" i="18" s="1"/>
  <c r="N19" i="20" s="1"/>
  <c r="F14" i="18"/>
  <c r="F10" i="18"/>
  <c r="L10" i="18" s="1"/>
  <c r="N11" i="20" s="1"/>
  <c r="C83" i="19"/>
  <c r="C71" i="19"/>
  <c r="N71" i="19" s="1"/>
  <c r="W72" i="20" s="1"/>
  <c r="C67" i="19"/>
  <c r="C63" i="19"/>
  <c r="C22" i="19"/>
  <c r="C6" i="19"/>
  <c r="L6" i="19" s="1"/>
  <c r="M7" i="20" s="1"/>
  <c r="D116" i="19"/>
  <c r="D78" i="19"/>
  <c r="J78" i="19" s="1"/>
  <c r="C79" i="20" s="1"/>
  <c r="D33" i="19"/>
  <c r="D8" i="19"/>
  <c r="E87" i="19"/>
  <c r="E82" i="19"/>
  <c r="K82" i="19" s="1"/>
  <c r="H83" i="20" s="1"/>
  <c r="E78" i="19"/>
  <c r="E74" i="19"/>
  <c r="E70" i="19"/>
  <c r="E65" i="19"/>
  <c r="K65" i="19" s="1"/>
  <c r="H66" i="20" s="1"/>
  <c r="E37" i="19"/>
  <c r="E33" i="19"/>
  <c r="E29" i="19"/>
  <c r="E24" i="19"/>
  <c r="K24" i="19" s="1"/>
  <c r="H25" i="20" s="1"/>
  <c r="E8" i="19"/>
  <c r="F33" i="19"/>
  <c r="L33" i="19" s="1"/>
  <c r="M34" i="20" s="1"/>
  <c r="F20" i="19"/>
  <c r="F12" i="19"/>
  <c r="L12" i="19" s="1"/>
  <c r="M13" i="20" s="1"/>
  <c r="G87" i="19"/>
  <c r="G78" i="19"/>
  <c r="G65" i="19"/>
  <c r="H116" i="19"/>
  <c r="H112" i="19"/>
  <c r="H108" i="19"/>
  <c r="H104" i="19"/>
  <c r="H100" i="19"/>
  <c r="N100" i="19" s="1"/>
  <c r="W101" i="20" s="1"/>
  <c r="H96" i="19"/>
  <c r="H92" i="19"/>
  <c r="H87" i="19"/>
  <c r="H82" i="19"/>
  <c r="N82" i="19" s="1"/>
  <c r="W83" i="20" s="1"/>
  <c r="H54" i="19"/>
  <c r="H46" i="19"/>
  <c r="H38" i="19"/>
  <c r="H26" i="19"/>
  <c r="N26" i="19" s="1"/>
  <c r="W27" i="20" s="1"/>
  <c r="H21" i="19"/>
  <c r="H13" i="19"/>
  <c r="J100" i="6"/>
  <c r="J145" i="6"/>
  <c r="C66" i="18"/>
  <c r="D25" i="19"/>
  <c r="C64" i="18"/>
  <c r="G25" i="18"/>
  <c r="M25" i="18" s="1"/>
  <c r="S26" i="20" s="1"/>
  <c r="J83" i="5"/>
  <c r="J178" i="5"/>
  <c r="C44" i="18"/>
  <c r="C36" i="18"/>
  <c r="J116" i="5"/>
  <c r="J101" i="5"/>
  <c r="J94" i="5"/>
  <c r="J87" i="5"/>
  <c r="C82" i="18"/>
  <c r="E90" i="18"/>
  <c r="E86" i="18"/>
  <c r="E23" i="18"/>
  <c r="E20" i="18"/>
  <c r="E12" i="18"/>
  <c r="K12" i="18" s="1"/>
  <c r="I13" i="20" s="1"/>
  <c r="F20" i="18"/>
  <c r="F16" i="18"/>
  <c r="L16" i="18" s="1"/>
  <c r="N17" i="20" s="1"/>
  <c r="F12" i="18"/>
  <c r="H90" i="18"/>
  <c r="J104" i="5"/>
  <c r="J13" i="5"/>
  <c r="J203" i="5"/>
  <c r="C103" i="18"/>
  <c r="C99" i="18"/>
  <c r="C95" i="18"/>
  <c r="C92" i="18"/>
  <c r="C88" i="18"/>
  <c r="L88" i="18" s="1"/>
  <c r="N89" i="20" s="1"/>
  <c r="C62" i="18"/>
  <c r="C42" i="18"/>
  <c r="C38" i="18"/>
  <c r="C34" i="18"/>
  <c r="C18" i="18"/>
  <c r="C14" i="18"/>
  <c r="C10" i="18"/>
  <c r="H4" i="18"/>
  <c r="D4" i="18"/>
  <c r="D82" i="18"/>
  <c r="J82" i="18" s="1"/>
  <c r="D83" i="20" s="1"/>
  <c r="D19" i="18"/>
  <c r="D11" i="18"/>
  <c r="D8" i="18"/>
  <c r="E118" i="18"/>
  <c r="E115" i="18"/>
  <c r="E113" i="18"/>
  <c r="E111" i="18"/>
  <c r="E107" i="18"/>
  <c r="E104" i="18"/>
  <c r="E100" i="18"/>
  <c r="E96" i="18"/>
  <c r="E89" i="18"/>
  <c r="K89" i="18" s="1"/>
  <c r="I90" i="20" s="1"/>
  <c r="E76" i="18"/>
  <c r="E72" i="18"/>
  <c r="E68" i="18"/>
  <c r="E63" i="18"/>
  <c r="E60" i="18"/>
  <c r="E53" i="18"/>
  <c r="E45" i="18"/>
  <c r="E43" i="18"/>
  <c r="E39" i="18"/>
  <c r="E35" i="18"/>
  <c r="E32" i="18"/>
  <c r="F89" i="18"/>
  <c r="F82" i="18"/>
  <c r="F72" i="18"/>
  <c r="F68" i="18"/>
  <c r="F60" i="18"/>
  <c r="G82" i="18"/>
  <c r="G60" i="18"/>
  <c r="G19" i="18"/>
  <c r="G15" i="18"/>
  <c r="M15" i="18" s="1"/>
  <c r="S16" i="20" s="1"/>
  <c r="G11" i="18"/>
  <c r="H118" i="18"/>
  <c r="H89" i="18"/>
  <c r="H60" i="18"/>
  <c r="H32" i="18"/>
  <c r="H26" i="18"/>
  <c r="H22" i="18"/>
  <c r="H8" i="18"/>
  <c r="N8" i="18" s="1"/>
  <c r="X9" i="20" s="1"/>
  <c r="D25" i="18"/>
  <c r="C119" i="18"/>
  <c r="C116" i="18"/>
  <c r="C110" i="18"/>
  <c r="C108" i="18"/>
  <c r="C90" i="18"/>
  <c r="M90" i="18" s="1"/>
  <c r="S91" i="20" s="1"/>
  <c r="C86" i="18"/>
  <c r="C83" i="18"/>
  <c r="C80" i="18"/>
  <c r="C77" i="18"/>
  <c r="L77" i="18" s="1"/>
  <c r="N78" i="20" s="1"/>
  <c r="C73" i="18"/>
  <c r="C69" i="18"/>
  <c r="N69" i="18" s="1"/>
  <c r="X70" i="20" s="1"/>
  <c r="C54" i="18"/>
  <c r="C46" i="18"/>
  <c r="C30" i="18"/>
  <c r="C27" i="18"/>
  <c r="M27" i="18" s="1"/>
  <c r="S28" i="20" s="1"/>
  <c r="C20" i="18"/>
  <c r="C16" i="18"/>
  <c r="C12" i="18"/>
  <c r="D21" i="18"/>
  <c r="J21" i="18" s="1"/>
  <c r="D22" i="20" s="1"/>
  <c r="D13" i="18"/>
  <c r="E120" i="18"/>
  <c r="E106" i="18"/>
  <c r="E102" i="18"/>
  <c r="E94" i="18"/>
  <c r="E74" i="18"/>
  <c r="E70" i="18"/>
  <c r="E47" i="18"/>
  <c r="E41" i="18"/>
  <c r="E37" i="18"/>
  <c r="F106" i="18"/>
  <c r="F102" i="18"/>
  <c r="F98" i="18"/>
  <c r="F87" i="18"/>
  <c r="F21" i="18"/>
  <c r="F17" i="18"/>
  <c r="L17" i="18" s="1"/>
  <c r="N18" i="20" s="1"/>
  <c r="F13" i="18"/>
  <c r="F9" i="18"/>
  <c r="F6" i="18"/>
  <c r="G114" i="18"/>
  <c r="G21" i="18"/>
  <c r="G17" i="18"/>
  <c r="G13" i="18"/>
  <c r="M13" i="18" s="1"/>
  <c r="S14" i="20" s="1"/>
  <c r="G9" i="18"/>
  <c r="M9" i="18" s="1"/>
  <c r="S10" i="20" s="1"/>
  <c r="G6" i="18"/>
  <c r="H114" i="18"/>
  <c r="H70" i="18"/>
  <c r="G66" i="18"/>
  <c r="M66" i="18" s="1"/>
  <c r="S67" i="20" s="1"/>
  <c r="J202" i="4"/>
  <c r="J180" i="4"/>
  <c r="J173" i="4"/>
  <c r="J134" i="4"/>
  <c r="J126" i="4"/>
  <c r="J106" i="4"/>
  <c r="J100" i="4"/>
  <c r="J92" i="4"/>
  <c r="C58" i="18"/>
  <c r="C50" i="18"/>
  <c r="M50" i="18" s="1"/>
  <c r="S51" i="20" s="1"/>
  <c r="F85" i="18"/>
  <c r="L85" i="18" s="1"/>
  <c r="N86" i="20" s="1"/>
  <c r="J184" i="4"/>
  <c r="J176" i="4"/>
  <c r="J110" i="4"/>
  <c r="E22" i="18"/>
  <c r="E19" i="18"/>
  <c r="K19" i="18" s="1"/>
  <c r="I20" i="20" s="1"/>
  <c r="E15" i="18"/>
  <c r="E11" i="18"/>
  <c r="K11" i="18" s="1"/>
  <c r="I12" i="20" s="1"/>
  <c r="J83" i="4"/>
  <c r="H85" i="18"/>
  <c r="N85" i="18" s="1"/>
  <c r="X86" i="20" s="1"/>
  <c r="D85" i="18"/>
  <c r="F66" i="18"/>
  <c r="L66" i="18" s="1"/>
  <c r="N67" i="20" s="1"/>
  <c r="J165" i="4"/>
  <c r="J142" i="3"/>
  <c r="J138" i="3"/>
  <c r="J126" i="3"/>
  <c r="J122" i="3"/>
  <c r="J106" i="3"/>
  <c r="H120" i="19"/>
  <c r="N120" i="19" s="1"/>
  <c r="W120" i="20" s="1"/>
  <c r="H122" i="17"/>
  <c r="H63" i="17"/>
  <c r="H62" i="19"/>
  <c r="N62" i="19" s="1"/>
  <c r="W63" i="20" s="1"/>
  <c r="C113" i="17"/>
  <c r="J113" i="17" s="1"/>
  <c r="L113" i="17" s="1"/>
  <c r="C107" i="17"/>
  <c r="C99" i="17"/>
  <c r="C84" i="17"/>
  <c r="C34" i="17"/>
  <c r="J34" i="17" s="1"/>
  <c r="L34" i="17" s="1"/>
  <c r="C28" i="17"/>
  <c r="D104" i="17"/>
  <c r="D100" i="17"/>
  <c r="D88" i="17"/>
  <c r="D60" i="17"/>
  <c r="D52" i="17"/>
  <c r="D38" i="17"/>
  <c r="E88" i="17"/>
  <c r="E66" i="17"/>
  <c r="E60" i="17"/>
  <c r="E56" i="17"/>
  <c r="E52" i="17"/>
  <c r="E42" i="17"/>
  <c r="E38" i="17"/>
  <c r="E32" i="17"/>
  <c r="F56" i="17"/>
  <c r="F52" i="17"/>
  <c r="F42" i="17"/>
  <c r="F38" i="17"/>
  <c r="F6" i="17"/>
  <c r="G75" i="17"/>
  <c r="G71" i="17"/>
  <c r="G66" i="17"/>
  <c r="G60" i="17"/>
  <c r="G56" i="17"/>
  <c r="G52" i="17"/>
  <c r="G48" i="17"/>
  <c r="G32" i="17"/>
  <c r="H108" i="17"/>
  <c r="H104" i="17"/>
  <c r="J104" i="17" s="1"/>
  <c r="L104" i="17" s="1"/>
  <c r="H100" i="17"/>
  <c r="H96" i="17"/>
  <c r="H22" i="17"/>
  <c r="H7" i="17"/>
  <c r="C86" i="17"/>
  <c r="F93" i="17"/>
  <c r="D125" i="17"/>
  <c r="H125" i="17"/>
  <c r="J92" i="3"/>
  <c r="J144" i="3"/>
  <c r="J149" i="3"/>
  <c r="J157" i="3"/>
  <c r="J172" i="3"/>
  <c r="C113" i="19"/>
  <c r="K113" i="19" s="1"/>
  <c r="H113" i="20" s="1"/>
  <c r="C107" i="19"/>
  <c r="N107" i="19" s="1"/>
  <c r="C99" i="19"/>
  <c r="L99" i="19" s="1"/>
  <c r="M100" i="20" s="1"/>
  <c r="C75" i="19"/>
  <c r="L75" i="19" s="1"/>
  <c r="M76" i="20" s="1"/>
  <c r="F4" i="19"/>
  <c r="D89" i="19"/>
  <c r="E104" i="19"/>
  <c r="K104" i="19" s="1"/>
  <c r="H105" i="20" s="1"/>
  <c r="E96" i="19"/>
  <c r="K96" i="19" s="1"/>
  <c r="H97" i="20" s="1"/>
  <c r="E72" i="19"/>
  <c r="E20" i="19"/>
  <c r="K20" i="19" s="1"/>
  <c r="H21" i="20" s="1"/>
  <c r="E12" i="19"/>
  <c r="F27" i="19"/>
  <c r="L27" i="19" s="1"/>
  <c r="M28" i="20" s="1"/>
  <c r="G61" i="19"/>
  <c r="M61" i="19" s="1"/>
  <c r="R62" i="20" s="1"/>
  <c r="G53" i="19"/>
  <c r="G45" i="19"/>
  <c r="G37" i="19"/>
  <c r="H89" i="19"/>
  <c r="H80" i="19"/>
  <c r="C72" i="17"/>
  <c r="J72" i="17" s="1"/>
  <c r="L72" i="17" s="1"/>
  <c r="D118" i="17"/>
  <c r="D8" i="17"/>
  <c r="E83" i="17"/>
  <c r="E75" i="17"/>
  <c r="F66" i="17"/>
  <c r="H88" i="17"/>
  <c r="J88" i="17" s="1"/>
  <c r="L88" i="17" s="1"/>
  <c r="H13" i="17"/>
  <c r="J158" i="3"/>
  <c r="F77" i="19"/>
  <c r="L77" i="19" s="1"/>
  <c r="M78" i="20" s="1"/>
  <c r="F78" i="17"/>
  <c r="C88" i="19"/>
  <c r="N88" i="19" s="1"/>
  <c r="W89" i="20" s="1"/>
  <c r="C18" i="19"/>
  <c r="L18" i="19" s="1"/>
  <c r="M19" i="20" s="1"/>
  <c r="C14" i="19"/>
  <c r="C10" i="19"/>
  <c r="E76" i="19"/>
  <c r="E77" i="17"/>
  <c r="E68" i="19"/>
  <c r="K68" i="19" s="1"/>
  <c r="H69" i="20" s="1"/>
  <c r="E69" i="17"/>
  <c r="J22" i="3"/>
  <c r="H37" i="17"/>
  <c r="H36" i="19"/>
  <c r="N36" i="19" s="1"/>
  <c r="W37" i="20" s="1"/>
  <c r="C68" i="17"/>
  <c r="E64" i="17"/>
  <c r="E58" i="17"/>
  <c r="E54" i="17"/>
  <c r="E50" i="17"/>
  <c r="E46" i="17"/>
  <c r="E40" i="17"/>
  <c r="E36" i="17"/>
  <c r="E30" i="17"/>
  <c r="F46" i="17"/>
  <c r="F40" i="17"/>
  <c r="F36" i="17"/>
  <c r="F30" i="17"/>
  <c r="G83" i="17"/>
  <c r="G77" i="17"/>
  <c r="G73" i="17"/>
  <c r="G69" i="17"/>
  <c r="H118" i="17"/>
  <c r="H116" i="17"/>
  <c r="J116" i="17" s="1"/>
  <c r="L116" i="17" s="1"/>
  <c r="H114" i="17"/>
  <c r="H110" i="17"/>
  <c r="H106" i="17"/>
  <c r="H102" i="17"/>
  <c r="H98" i="17"/>
  <c r="H24" i="17"/>
  <c r="H5" i="17"/>
  <c r="H26" i="17"/>
  <c r="H25" i="19"/>
  <c r="N25" i="19" s="1"/>
  <c r="W26" i="20" s="1"/>
  <c r="G86" i="17"/>
  <c r="J162" i="3"/>
  <c r="D26" i="17"/>
  <c r="J86" i="3"/>
  <c r="J96" i="3"/>
  <c r="J152" i="3"/>
  <c r="J176" i="3"/>
  <c r="C8" i="19"/>
  <c r="D63" i="19"/>
  <c r="D22" i="19"/>
  <c r="E106" i="19"/>
  <c r="E98" i="19"/>
  <c r="K98" i="19" s="1"/>
  <c r="H99" i="20" s="1"/>
  <c r="F24" i="19"/>
  <c r="G57" i="19"/>
  <c r="G49" i="19"/>
  <c r="G41" i="19"/>
  <c r="G33" i="19"/>
  <c r="H118" i="19"/>
  <c r="H44" i="19"/>
  <c r="N44" i="19" s="1"/>
  <c r="W45" i="20" s="1"/>
  <c r="E85" i="17"/>
  <c r="F126" i="17"/>
  <c r="H15" i="17"/>
  <c r="E89" i="19"/>
  <c r="K89" i="19" s="1"/>
  <c r="H90" i="20" s="1"/>
  <c r="J94" i="3"/>
  <c r="J90" i="3"/>
  <c r="J78" i="3"/>
  <c r="J70" i="3"/>
  <c r="J66" i="3"/>
  <c r="J62" i="3"/>
  <c r="J54" i="3"/>
  <c r="J46" i="3"/>
  <c r="J38" i="3"/>
  <c r="J30" i="3"/>
  <c r="C117" i="17"/>
  <c r="C75" i="17"/>
  <c r="C71" i="17"/>
  <c r="C66" i="17"/>
  <c r="J66" i="17" s="1"/>
  <c r="L66" i="17" s="1"/>
  <c r="C60" i="17"/>
  <c r="C56" i="17"/>
  <c r="J56" i="17" s="1"/>
  <c r="L56" i="17" s="1"/>
  <c r="C52" i="17"/>
  <c r="C48" i="17"/>
  <c r="J48" i="17" s="1"/>
  <c r="L48" i="17" s="1"/>
  <c r="C42" i="17"/>
  <c r="C38" i="17"/>
  <c r="C32" i="17"/>
  <c r="C17" i="17"/>
  <c r="J17" i="17" s="1"/>
  <c r="L17" i="17" s="1"/>
  <c r="C9" i="17"/>
  <c r="D120" i="17"/>
  <c r="D115" i="17"/>
  <c r="D112" i="17"/>
  <c r="D109" i="17"/>
  <c r="D105" i="17"/>
  <c r="D94" i="17"/>
  <c r="D82" i="17"/>
  <c r="D76" i="17"/>
  <c r="D72" i="17"/>
  <c r="D22" i="17"/>
  <c r="D14" i="17"/>
  <c r="D10" i="17"/>
  <c r="E109" i="17"/>
  <c r="E105" i="17"/>
  <c r="E101" i="17"/>
  <c r="E97" i="17"/>
  <c r="E89" i="17"/>
  <c r="E82" i="17"/>
  <c r="E79" i="17"/>
  <c r="E68" i="17"/>
  <c r="E63" i="17"/>
  <c r="E57" i="17"/>
  <c r="E53" i="17"/>
  <c r="E49" i="17"/>
  <c r="E39" i="17"/>
  <c r="E25" i="17"/>
  <c r="E22" i="17"/>
  <c r="E7" i="17"/>
  <c r="F105" i="17"/>
  <c r="F101" i="17"/>
  <c r="F97" i="17"/>
  <c r="F94" i="17"/>
  <c r="F89" i="17"/>
  <c r="F85" i="17"/>
  <c r="F82" i="17"/>
  <c r="F72" i="17"/>
  <c r="F68" i="17"/>
  <c r="F57" i="17"/>
  <c r="F53" i="17"/>
  <c r="F49" i="17"/>
  <c r="F29" i="17"/>
  <c r="F22" i="17"/>
  <c r="F18" i="17"/>
  <c r="F14" i="17"/>
  <c r="F10" i="17"/>
  <c r="F7" i="17"/>
  <c r="G109" i="17"/>
  <c r="G105" i="17"/>
  <c r="G101" i="17"/>
  <c r="G97" i="17"/>
  <c r="G89" i="17"/>
  <c r="G85" i="17"/>
  <c r="G82" i="17"/>
  <c r="G79" i="17"/>
  <c r="G72" i="17"/>
  <c r="G63" i="17"/>
  <c r="G57" i="17"/>
  <c r="G53" i="17"/>
  <c r="G49" i="17"/>
  <c r="G29" i="17"/>
  <c r="G25" i="17"/>
  <c r="G22" i="17"/>
  <c r="G7" i="17"/>
  <c r="H115" i="17"/>
  <c r="H109" i="17"/>
  <c r="J109" i="17" s="1"/>
  <c r="L109" i="17" s="1"/>
  <c r="M109" i="17" s="1"/>
  <c r="H101" i="17"/>
  <c r="H94" i="17"/>
  <c r="H80" i="17"/>
  <c r="H64" i="17"/>
  <c r="H54" i="17"/>
  <c r="H50" i="17"/>
  <c r="J50" i="17" s="1"/>
  <c r="L50" i="17" s="1"/>
  <c r="H46" i="17"/>
  <c r="H44" i="17"/>
  <c r="H40" i="17"/>
  <c r="H36" i="17"/>
  <c r="H30" i="17"/>
  <c r="H11" i="17"/>
  <c r="J28" i="3"/>
  <c r="J168" i="3"/>
  <c r="C26" i="17"/>
  <c r="E26" i="17"/>
  <c r="G126" i="17"/>
  <c r="C74" i="19"/>
  <c r="C70" i="19"/>
  <c r="K70" i="19" s="1"/>
  <c r="H71" i="20" s="1"/>
  <c r="D115" i="19"/>
  <c r="J10" i="3"/>
  <c r="C121" i="17"/>
  <c r="J121" i="17" s="1"/>
  <c r="L121" i="17" s="1"/>
  <c r="C80" i="17"/>
  <c r="C64" i="17"/>
  <c r="J64" i="17" s="1"/>
  <c r="L64" i="17" s="1"/>
  <c r="C58" i="17"/>
  <c r="C54" i="17"/>
  <c r="J54" i="17" s="1"/>
  <c r="L54" i="17" s="1"/>
  <c r="C50" i="17"/>
  <c r="C46" i="17"/>
  <c r="C44" i="17"/>
  <c r="C40" i="17"/>
  <c r="J40" i="17" s="1"/>
  <c r="L40" i="17" s="1"/>
  <c r="C36" i="17"/>
  <c r="C30" i="17"/>
  <c r="J30" i="17" s="1"/>
  <c r="L30" i="17" s="1"/>
  <c r="D122" i="17"/>
  <c r="D119" i="17"/>
  <c r="D111" i="17"/>
  <c r="D103" i="17"/>
  <c r="D99" i="17"/>
  <c r="E24" i="17"/>
  <c r="F122" i="17"/>
  <c r="F113" i="17"/>
  <c r="F62" i="17"/>
  <c r="F45" i="17"/>
  <c r="F41" i="17"/>
  <c r="F37" i="17"/>
  <c r="F34" i="17"/>
  <c r="F24" i="17"/>
  <c r="F20" i="17"/>
  <c r="F16" i="17"/>
  <c r="F12" i="17"/>
  <c r="G91" i="17"/>
  <c r="G87" i="17"/>
  <c r="G5" i="17"/>
  <c r="H60" i="17"/>
  <c r="H56" i="17"/>
  <c r="H52" i="17"/>
  <c r="H48" i="17"/>
  <c r="D67" i="17"/>
  <c r="H86" i="17"/>
  <c r="J86" i="17" s="1"/>
  <c r="L86" i="17" s="1"/>
  <c r="D86" i="17"/>
  <c r="E93" i="17"/>
  <c r="E124" i="17"/>
  <c r="C125" i="17"/>
  <c r="J193" i="2"/>
  <c r="D101" i="17"/>
  <c r="D18" i="17"/>
  <c r="C92" i="17"/>
  <c r="J92" i="17" s="1"/>
  <c r="L92" i="17" s="1"/>
  <c r="M92" i="17" s="1"/>
  <c r="E120" i="17"/>
  <c r="E14" i="17"/>
  <c r="G94" i="17"/>
  <c r="J102" i="2"/>
  <c r="J183" i="2"/>
  <c r="J172" i="2"/>
  <c r="J159" i="2"/>
  <c r="J124" i="2"/>
  <c r="H19" i="17"/>
  <c r="C108" i="17"/>
  <c r="J108" i="17" s="1"/>
  <c r="L108" i="17" s="1"/>
  <c r="C104" i="17"/>
  <c r="C100" i="17"/>
  <c r="J100" i="17" s="1"/>
  <c r="L100" i="17" s="1"/>
  <c r="C96" i="17"/>
  <c r="D89" i="17"/>
  <c r="D63" i="17"/>
  <c r="D39" i="17"/>
  <c r="F120" i="17"/>
  <c r="F112" i="17"/>
  <c r="F108" i="17"/>
  <c r="F104" i="17"/>
  <c r="F100" i="17"/>
  <c r="F96" i="17"/>
  <c r="G92" i="17"/>
  <c r="H8" i="17"/>
  <c r="J8" i="2"/>
  <c r="J116" i="2"/>
  <c r="J110" i="2"/>
  <c r="C67" i="17"/>
  <c r="J204" i="2"/>
  <c r="J187" i="2"/>
  <c r="J118" i="2"/>
  <c r="E112" i="17"/>
  <c r="E18" i="17"/>
  <c r="E10" i="17"/>
  <c r="H83" i="17"/>
  <c r="J63" i="2"/>
  <c r="J201" i="2"/>
  <c r="J203" i="2"/>
  <c r="J198" i="2"/>
  <c r="J158" i="2"/>
  <c r="C6" i="17"/>
  <c r="D75" i="17"/>
  <c r="D71" i="17"/>
  <c r="D25" i="17"/>
  <c r="E94" i="17"/>
  <c r="F123" i="17"/>
  <c r="F115" i="17"/>
  <c r="G120" i="17"/>
  <c r="G112" i="17"/>
  <c r="G108" i="17"/>
  <c r="G104" i="17"/>
  <c r="G100" i="17"/>
  <c r="G96" i="17"/>
  <c r="G18" i="17"/>
  <c r="G14" i="17"/>
  <c r="G10" i="17"/>
  <c r="G6" i="17"/>
  <c r="H85" i="17"/>
  <c r="J85" i="17" s="1"/>
  <c r="L85" i="17" s="1"/>
  <c r="H61" i="17"/>
  <c r="H57" i="17"/>
  <c r="J57" i="17" s="1"/>
  <c r="L57" i="17" s="1"/>
  <c r="H53" i="17"/>
  <c r="H49" i="17"/>
  <c r="J49" i="17" s="1"/>
  <c r="L49" i="17" s="1"/>
  <c r="H33" i="17"/>
  <c r="H29" i="17"/>
  <c r="J29" i="17" s="1"/>
  <c r="L29" i="17" s="1"/>
  <c r="J103" i="2"/>
  <c r="J200" i="3"/>
  <c r="F123" i="19"/>
  <c r="C122" i="19"/>
  <c r="K122" i="19" s="1"/>
  <c r="H122" i="20" s="1"/>
  <c r="G91" i="19"/>
  <c r="C93" i="17"/>
  <c r="E85" i="19"/>
  <c r="E86" i="17"/>
  <c r="F25" i="19"/>
  <c r="L25" i="19" s="1"/>
  <c r="M26" i="20" s="1"/>
  <c r="J203" i="4"/>
  <c r="H66" i="18"/>
  <c r="E66" i="18"/>
  <c r="K66" i="18" s="1"/>
  <c r="I67" i="20" s="1"/>
  <c r="E123" i="18"/>
  <c r="E122" i="18"/>
  <c r="K122" i="18" s="1"/>
  <c r="I123" i="20" s="1"/>
  <c r="E121" i="18"/>
  <c r="C121" i="18"/>
  <c r="L121" i="18" s="1"/>
  <c r="N122" i="20" s="1"/>
  <c r="D124" i="19"/>
  <c r="E91" i="18"/>
  <c r="J165" i="5"/>
  <c r="J146" i="5"/>
  <c r="J203" i="6"/>
  <c r="G121" i="18"/>
  <c r="C85" i="19"/>
  <c r="J85" i="19" s="1"/>
  <c r="C86" i="20" s="1"/>
  <c r="H66" i="19"/>
  <c r="N66" i="19" s="1"/>
  <c r="W67" i="20" s="1"/>
  <c r="E25" i="18"/>
  <c r="K25" i="18" s="1"/>
  <c r="I26" i="20" s="1"/>
  <c r="J186" i="2"/>
  <c r="J87" i="2"/>
  <c r="H126" i="17"/>
  <c r="H32" i="17"/>
  <c r="J32" i="17" s="1"/>
  <c r="L32" i="17" s="1"/>
  <c r="J75" i="2"/>
  <c r="J67" i="2"/>
  <c r="J59" i="2"/>
  <c r="J51" i="2"/>
  <c r="J43" i="2"/>
  <c r="J36" i="2"/>
  <c r="J30" i="2"/>
  <c r="J26" i="2"/>
  <c r="J23" i="2"/>
  <c r="J18" i="2"/>
  <c r="J182" i="2"/>
  <c r="J174" i="2"/>
  <c r="J167" i="2"/>
  <c r="J161" i="2"/>
  <c r="J155" i="2"/>
  <c r="J147" i="2"/>
  <c r="J11" i="2"/>
  <c r="J126" i="2"/>
  <c r="J7" i="2"/>
  <c r="J106" i="2"/>
  <c r="J91" i="2"/>
  <c r="J101" i="2"/>
  <c r="H38" i="17"/>
  <c r="J38" i="17" s="1"/>
  <c r="L38" i="17" s="1"/>
  <c r="H89" i="17"/>
  <c r="J89" i="17" s="1"/>
  <c r="L89" i="17" s="1"/>
  <c r="H77" i="17"/>
  <c r="J77" i="17" s="1"/>
  <c r="L77" i="17" s="1"/>
  <c r="H73" i="17"/>
  <c r="J73" i="17" s="1"/>
  <c r="L73" i="17" s="1"/>
  <c r="H69" i="17"/>
  <c r="J69" i="17" s="1"/>
  <c r="L69" i="17" s="1"/>
  <c r="H25" i="17"/>
  <c r="J25" i="17" s="1"/>
  <c r="L25" i="17" s="1"/>
  <c r="J130" i="2"/>
  <c r="J79" i="2"/>
  <c r="J47" i="2"/>
  <c r="J195" i="2"/>
  <c r="J171" i="2"/>
  <c r="J144" i="2"/>
  <c r="J138" i="2"/>
  <c r="G116" i="17"/>
  <c r="J77" i="2"/>
  <c r="J69" i="2"/>
  <c r="J61" i="2"/>
  <c r="J53" i="2"/>
  <c r="J45" i="2"/>
  <c r="J38" i="2"/>
  <c r="J32" i="2"/>
  <c r="J194" i="2"/>
  <c r="J19" i="2"/>
  <c r="J184" i="2"/>
  <c r="J176" i="2"/>
  <c r="J169" i="2"/>
  <c r="J15" i="2"/>
  <c r="J13" i="2"/>
  <c r="J149" i="2"/>
  <c r="J122" i="2"/>
  <c r="J93" i="2"/>
  <c r="J73" i="2"/>
  <c r="J65" i="2"/>
  <c r="J57" i="2"/>
  <c r="J49" i="2"/>
  <c r="J41" i="2"/>
  <c r="J34" i="2"/>
  <c r="J28" i="2"/>
  <c r="J196" i="2"/>
  <c r="J192" i="2"/>
  <c r="J188" i="2"/>
  <c r="J180" i="2"/>
  <c r="J17" i="2"/>
  <c r="J165" i="2"/>
  <c r="J14" i="2"/>
  <c r="J153" i="2"/>
  <c r="J132" i="2"/>
  <c r="J128" i="2"/>
  <c r="J82" i="2"/>
  <c r="J139" i="2"/>
  <c r="J114" i="2"/>
  <c r="F118" i="17"/>
  <c r="F110" i="17"/>
  <c r="F102" i="17"/>
  <c r="F50" i="17"/>
  <c r="F92" i="17"/>
  <c r="F116" i="17"/>
  <c r="F91" i="17"/>
  <c r="F87" i="17"/>
  <c r="F79" i="17"/>
  <c r="F75" i="17"/>
  <c r="F71" i="17"/>
  <c r="F59" i="17"/>
  <c r="F55" i="17"/>
  <c r="F51" i="17"/>
  <c r="F47" i="17"/>
  <c r="F31" i="17"/>
  <c r="F27" i="17"/>
  <c r="J146" i="2"/>
  <c r="J97" i="2"/>
  <c r="J89" i="2"/>
  <c r="J78" i="2"/>
  <c r="J74" i="2"/>
  <c r="J70" i="2"/>
  <c r="J66" i="2"/>
  <c r="J62" i="2"/>
  <c r="J58" i="2"/>
  <c r="J54" i="2"/>
  <c r="J50" i="2"/>
  <c r="J46" i="2"/>
  <c r="J42" i="2"/>
  <c r="J39" i="2"/>
  <c r="J35" i="2"/>
  <c r="J202" i="2"/>
  <c r="J29" i="2"/>
  <c r="J24" i="2"/>
  <c r="J22" i="2"/>
  <c r="J191" i="2"/>
  <c r="J185" i="2"/>
  <c r="J173" i="2"/>
  <c r="J170" i="2"/>
  <c r="J163" i="2"/>
  <c r="J157" i="2"/>
  <c r="J154" i="2"/>
  <c r="J12" i="2"/>
  <c r="J143" i="2"/>
  <c r="J140" i="2"/>
  <c r="J137" i="2"/>
  <c r="J133" i="2"/>
  <c r="J129" i="2"/>
  <c r="J125" i="2"/>
  <c r="J123" i="2"/>
  <c r="J119" i="2"/>
  <c r="J115" i="2"/>
  <c r="J112" i="2"/>
  <c r="J109" i="2"/>
  <c r="J105" i="2"/>
  <c r="J5" i="2"/>
  <c r="J98" i="2"/>
  <c r="J94" i="2"/>
  <c r="J90" i="2"/>
  <c r="J86" i="2"/>
  <c r="J83" i="2"/>
  <c r="J134" i="2"/>
  <c r="J120" i="2"/>
  <c r="E48" i="17"/>
  <c r="E44" i="17"/>
  <c r="J199" i="2"/>
  <c r="J136" i="2"/>
  <c r="J108" i="2"/>
  <c r="J99" i="2"/>
  <c r="J84" i="2"/>
  <c r="D113" i="17"/>
  <c r="D62" i="17"/>
  <c r="D6" i="17"/>
  <c r="D79" i="17"/>
  <c r="D55" i="17"/>
  <c r="D47" i="17"/>
  <c r="D31" i="17"/>
  <c r="J197" i="2"/>
  <c r="J181" i="2"/>
  <c r="J160" i="2"/>
  <c r="J150" i="2"/>
  <c r="D107" i="17"/>
  <c r="D95" i="17"/>
  <c r="D34" i="17"/>
  <c r="D85" i="17"/>
  <c r="D65" i="17"/>
  <c r="D45" i="17"/>
  <c r="D41" i="17"/>
  <c r="D37" i="17"/>
  <c r="J200" i="2"/>
  <c r="J189" i="2"/>
  <c r="J177" i="2"/>
  <c r="J166" i="2"/>
  <c r="G4" i="17"/>
  <c r="J7" i="17"/>
  <c r="L7" i="17" s="1"/>
  <c r="J97" i="17"/>
  <c r="L97" i="17" s="1"/>
  <c r="J19" i="17"/>
  <c r="L19" i="17" s="1"/>
  <c r="J115" i="3"/>
  <c r="H78" i="19"/>
  <c r="N78" i="19" s="1"/>
  <c r="W79" i="20" s="1"/>
  <c r="H74" i="19"/>
  <c r="N74" i="19" s="1"/>
  <c r="W75" i="20" s="1"/>
  <c r="H70" i="19"/>
  <c r="N70" i="19" s="1"/>
  <c r="W71" i="20" s="1"/>
  <c r="H64" i="19"/>
  <c r="N64" i="19" s="1"/>
  <c r="W65" i="20" s="1"/>
  <c r="H58" i="19"/>
  <c r="H50" i="19"/>
  <c r="N50" i="19" s="1"/>
  <c r="W51" i="20" s="1"/>
  <c r="H42" i="19"/>
  <c r="H34" i="19"/>
  <c r="N34" i="19" s="1"/>
  <c r="W35" i="20" s="1"/>
  <c r="H28" i="19"/>
  <c r="N28" i="19" s="1"/>
  <c r="W29" i="20" s="1"/>
  <c r="H24" i="19"/>
  <c r="N24" i="19" s="1"/>
  <c r="W25" i="20" s="1"/>
  <c r="H55" i="17"/>
  <c r="J55" i="17" s="1"/>
  <c r="L55" i="17" s="1"/>
  <c r="H47" i="17"/>
  <c r="J47" i="17" s="1"/>
  <c r="L47" i="17" s="1"/>
  <c r="H39" i="17"/>
  <c r="J39" i="17" s="1"/>
  <c r="L39" i="17" s="1"/>
  <c r="H27" i="17"/>
  <c r="J27" i="17" s="1"/>
  <c r="L27" i="17" s="1"/>
  <c r="J165" i="3"/>
  <c r="J141" i="3"/>
  <c r="J109" i="3"/>
  <c r="J101" i="3"/>
  <c r="J5" i="3"/>
  <c r="J117" i="3"/>
  <c r="J125" i="3"/>
  <c r="H76" i="19"/>
  <c r="N76" i="19" s="1"/>
  <c r="W77" i="20" s="1"/>
  <c r="H72" i="19"/>
  <c r="H68" i="19"/>
  <c r="N68" i="19" s="1"/>
  <c r="W69" i="20" s="1"/>
  <c r="H32" i="19"/>
  <c r="J21" i="3"/>
  <c r="J163" i="3"/>
  <c r="J131" i="3"/>
  <c r="J99" i="3"/>
  <c r="G92" i="19"/>
  <c r="M92" i="19" s="1"/>
  <c r="R93" i="20" s="1"/>
  <c r="G54" i="19"/>
  <c r="M54" i="19" s="1"/>
  <c r="R55" i="20" s="1"/>
  <c r="G116" i="19"/>
  <c r="G112" i="19"/>
  <c r="G108" i="19"/>
  <c r="G104" i="19"/>
  <c r="M104" i="19" s="1"/>
  <c r="R105" i="20" s="1"/>
  <c r="G100" i="19"/>
  <c r="G96" i="19"/>
  <c r="G90" i="19"/>
  <c r="M90" i="19" s="1"/>
  <c r="R91" i="20" s="1"/>
  <c r="G86" i="19"/>
  <c r="G74" i="19"/>
  <c r="M74" i="19" s="1"/>
  <c r="R75" i="20" s="1"/>
  <c r="G70" i="19"/>
  <c r="G60" i="19"/>
  <c r="G32" i="19"/>
  <c r="M32" i="19" s="1"/>
  <c r="R33" i="20" s="1"/>
  <c r="G26" i="19"/>
  <c r="G20" i="19"/>
  <c r="G16" i="19"/>
  <c r="G12" i="19"/>
  <c r="M12" i="19" s="1"/>
  <c r="R13" i="20" s="1"/>
  <c r="J133" i="3"/>
  <c r="G110" i="19"/>
  <c r="M110" i="19" s="1"/>
  <c r="R110" i="20" s="1"/>
  <c r="G124" i="19"/>
  <c r="G106" i="19"/>
  <c r="G102" i="19"/>
  <c r="G98" i="19"/>
  <c r="M98" i="19" s="1"/>
  <c r="R99" i="20" s="1"/>
  <c r="G94" i="19"/>
  <c r="M94" i="19" s="1"/>
  <c r="R95" i="20" s="1"/>
  <c r="G88" i="19"/>
  <c r="M88" i="19" s="1"/>
  <c r="R89" i="20" s="1"/>
  <c r="G82" i="19"/>
  <c r="G76" i="19"/>
  <c r="G72" i="19"/>
  <c r="G68" i="19"/>
  <c r="M68" i="19" s="1"/>
  <c r="R69" i="20" s="1"/>
  <c r="G24" i="19"/>
  <c r="M24" i="19" s="1"/>
  <c r="R25" i="20" s="1"/>
  <c r="G18" i="19"/>
  <c r="G14" i="19"/>
  <c r="G10" i="19"/>
  <c r="J67" i="3"/>
  <c r="F118" i="19"/>
  <c r="L118" i="19" s="1"/>
  <c r="M118" i="20" s="1"/>
  <c r="F66" i="19"/>
  <c r="L66" i="19" s="1"/>
  <c r="M67" i="20" s="1"/>
  <c r="F117" i="19"/>
  <c r="L117" i="19" s="1"/>
  <c r="M117" i="20" s="1"/>
  <c r="F78" i="19"/>
  <c r="L78" i="19" s="1"/>
  <c r="M79" i="20" s="1"/>
  <c r="F74" i="19"/>
  <c r="F70" i="19"/>
  <c r="L70" i="19" s="1"/>
  <c r="M71" i="20" s="1"/>
  <c r="F58" i="19"/>
  <c r="F50" i="19"/>
  <c r="L50" i="19" s="1"/>
  <c r="M51" i="20" s="1"/>
  <c r="F42" i="19"/>
  <c r="F34" i="19"/>
  <c r="L34" i="19" s="1"/>
  <c r="M35" i="20" s="1"/>
  <c r="J93" i="17"/>
  <c r="L93" i="17" s="1"/>
  <c r="F124" i="17"/>
  <c r="F30" i="19"/>
  <c r="L30" i="19" s="1"/>
  <c r="M31" i="20" s="1"/>
  <c r="J91" i="3"/>
  <c r="J107" i="3"/>
  <c r="J123" i="3"/>
  <c r="J139" i="3"/>
  <c r="J155" i="3"/>
  <c r="J110" i="3"/>
  <c r="J154" i="3"/>
  <c r="J170" i="3"/>
  <c r="J178" i="3"/>
  <c r="J186" i="3"/>
  <c r="J194" i="3"/>
  <c r="F90" i="19"/>
  <c r="F86" i="19"/>
  <c r="F82" i="19"/>
  <c r="F62" i="19"/>
  <c r="L62" i="19" s="1"/>
  <c r="M63" i="20" s="1"/>
  <c r="F22" i="19"/>
  <c r="L22" i="19" s="1"/>
  <c r="M23" i="20" s="1"/>
  <c r="F121" i="19"/>
  <c r="F65" i="19"/>
  <c r="L65" i="19" s="1"/>
  <c r="M66" i="20" s="1"/>
  <c r="F41" i="19"/>
  <c r="F37" i="19"/>
  <c r="J19" i="3"/>
  <c r="N73" i="19"/>
  <c r="W74" i="20" s="1"/>
  <c r="K23" i="19"/>
  <c r="H24" i="20" s="1"/>
  <c r="E4" i="19"/>
  <c r="E116" i="19"/>
  <c r="E100" i="19"/>
  <c r="E94" i="19"/>
  <c r="K94" i="19" s="1"/>
  <c r="H95" i="20" s="1"/>
  <c r="E16" i="19"/>
  <c r="E10" i="19"/>
  <c r="E6" i="19"/>
  <c r="K6" i="19" s="1"/>
  <c r="H7" i="20" s="1"/>
  <c r="J9" i="17"/>
  <c r="L9" i="17" s="1"/>
  <c r="E116" i="17"/>
  <c r="E104" i="17"/>
  <c r="E8" i="17"/>
  <c r="J167" i="3"/>
  <c r="J159" i="3"/>
  <c r="J151" i="3"/>
  <c r="J135" i="3"/>
  <c r="J119" i="3"/>
  <c r="J103" i="3"/>
  <c r="J87" i="3"/>
  <c r="J79" i="3"/>
  <c r="J75" i="3"/>
  <c r="J71" i="3"/>
  <c r="J13" i="3"/>
  <c r="E124" i="19"/>
  <c r="E108" i="19"/>
  <c r="E92" i="19"/>
  <c r="K92" i="19" s="1"/>
  <c r="H93" i="20" s="1"/>
  <c r="E18" i="19"/>
  <c r="J201" i="3"/>
  <c r="J197" i="3"/>
  <c r="J193" i="3"/>
  <c r="J189" i="3"/>
  <c r="J185" i="3"/>
  <c r="J181" i="3"/>
  <c r="J177" i="3"/>
  <c r="J173" i="3"/>
  <c r="J169" i="3"/>
  <c r="J161" i="3"/>
  <c r="J153" i="3"/>
  <c r="J145" i="3"/>
  <c r="J137" i="3"/>
  <c r="J129" i="3"/>
  <c r="J121" i="3"/>
  <c r="J113" i="3"/>
  <c r="J105" i="3"/>
  <c r="J81" i="3"/>
  <c r="J77" i="3"/>
  <c r="J73" i="3"/>
  <c r="J65" i="3"/>
  <c r="J63" i="3"/>
  <c r="J59" i="3"/>
  <c r="J55" i="3"/>
  <c r="J51" i="3"/>
  <c r="J47" i="3"/>
  <c r="J43" i="3"/>
  <c r="J39" i="3"/>
  <c r="J35" i="3"/>
  <c r="J31" i="3"/>
  <c r="J27" i="3"/>
  <c r="J23" i="3"/>
  <c r="J11" i="3"/>
  <c r="J7" i="3"/>
  <c r="D90" i="19"/>
  <c r="D80" i="19"/>
  <c r="J80" i="19" s="1"/>
  <c r="C81" i="20" s="1"/>
  <c r="D66" i="19"/>
  <c r="J66" i="19" s="1"/>
  <c r="C67" i="20" s="1"/>
  <c r="D62" i="19"/>
  <c r="J62" i="19" s="1"/>
  <c r="C63" i="20" s="1"/>
  <c r="D54" i="19"/>
  <c r="J54" i="19" s="1"/>
  <c r="C55" i="20" s="1"/>
  <c r="D46" i="19"/>
  <c r="J46" i="19" s="1"/>
  <c r="C47" i="20" s="1"/>
  <c r="D38" i="19"/>
  <c r="J38" i="19" s="1"/>
  <c r="C39" i="20" s="1"/>
  <c r="N111" i="19"/>
  <c r="W111" i="20" s="1"/>
  <c r="D59" i="17"/>
  <c r="D51" i="17"/>
  <c r="D43" i="17"/>
  <c r="D35" i="17"/>
  <c r="D86" i="19"/>
  <c r="D74" i="19"/>
  <c r="D70" i="19"/>
  <c r="J70" i="19" s="1"/>
  <c r="C71" i="20" s="1"/>
  <c r="D60" i="19"/>
  <c r="D32" i="19"/>
  <c r="D26" i="19"/>
  <c r="D20" i="19"/>
  <c r="J20" i="19" s="1"/>
  <c r="C21" i="20" s="1"/>
  <c r="D16" i="19"/>
  <c r="D12" i="19"/>
  <c r="D88" i="19"/>
  <c r="J88" i="19" s="1"/>
  <c r="C89" i="20" s="1"/>
  <c r="D64" i="19"/>
  <c r="J64" i="19" s="1"/>
  <c r="C65" i="20" s="1"/>
  <c r="J81" i="17"/>
  <c r="L81" i="17" s="1"/>
  <c r="D82" i="19"/>
  <c r="D76" i="19"/>
  <c r="J76" i="19" s="1"/>
  <c r="C77" i="20" s="1"/>
  <c r="D72" i="19"/>
  <c r="D68" i="19"/>
  <c r="J68" i="19" s="1"/>
  <c r="C69" i="20" s="1"/>
  <c r="D24" i="19"/>
  <c r="D18" i="19"/>
  <c r="D14" i="19"/>
  <c r="D10" i="19"/>
  <c r="J111" i="19"/>
  <c r="C111" i="20" s="1"/>
  <c r="J119" i="17"/>
  <c r="L119" i="17" s="1"/>
  <c r="J67" i="17"/>
  <c r="L67" i="17" s="1"/>
  <c r="J51" i="17"/>
  <c r="L51" i="17" s="1"/>
  <c r="J35" i="17"/>
  <c r="L35" i="17" s="1"/>
  <c r="J74" i="17"/>
  <c r="L74" i="17" s="1"/>
  <c r="J8" i="17"/>
  <c r="L8" i="17" s="1"/>
  <c r="J95" i="3"/>
  <c r="J97" i="3"/>
  <c r="J111" i="3"/>
  <c r="J127" i="3"/>
  <c r="J143" i="3"/>
  <c r="C58" i="19"/>
  <c r="J58" i="19" s="1"/>
  <c r="C59" i="20" s="1"/>
  <c r="C42" i="19"/>
  <c r="N17" i="19"/>
  <c r="W18" i="20" s="1"/>
  <c r="C126" i="17"/>
  <c r="C122" i="17"/>
  <c r="J122" i="17" s="1"/>
  <c r="L122" i="17" s="1"/>
  <c r="C118" i="17"/>
  <c r="J118" i="17" s="1"/>
  <c r="L118" i="17" s="1"/>
  <c r="C114" i="17"/>
  <c r="J114" i="17" s="1"/>
  <c r="L114" i="17" s="1"/>
  <c r="C110" i="17"/>
  <c r="J110" i="17" s="1"/>
  <c r="L110" i="17" s="1"/>
  <c r="C106" i="17"/>
  <c r="J106" i="17" s="1"/>
  <c r="L106" i="17" s="1"/>
  <c r="C102" i="17"/>
  <c r="J102" i="17" s="1"/>
  <c r="L102" i="17" s="1"/>
  <c r="C98" i="17"/>
  <c r="J98" i="17" s="1"/>
  <c r="L98" i="17" s="1"/>
  <c r="C94" i="17"/>
  <c r="J94" i="17" s="1"/>
  <c r="L94" i="17" s="1"/>
  <c r="J90" i="17"/>
  <c r="L90" i="17" s="1"/>
  <c r="J82" i="17"/>
  <c r="L82" i="17" s="1"/>
  <c r="C10" i="17"/>
  <c r="J10" i="17" s="1"/>
  <c r="L10" i="17" s="1"/>
  <c r="J125" i="17"/>
  <c r="L125" i="17" s="1"/>
  <c r="J117" i="17"/>
  <c r="L117" i="17" s="1"/>
  <c r="J105" i="17"/>
  <c r="L105" i="17" s="1"/>
  <c r="J101" i="17"/>
  <c r="L101" i="17" s="1"/>
  <c r="J65" i="17"/>
  <c r="L65" i="17" s="1"/>
  <c r="J61" i="17"/>
  <c r="L61" i="17" s="1"/>
  <c r="J53" i="17"/>
  <c r="L53" i="17" s="1"/>
  <c r="J45" i="17"/>
  <c r="L45" i="17" s="1"/>
  <c r="J41" i="17"/>
  <c r="L41" i="17" s="1"/>
  <c r="J37" i="17"/>
  <c r="L37" i="17" s="1"/>
  <c r="J33" i="17"/>
  <c r="L33" i="17" s="1"/>
  <c r="J21" i="17"/>
  <c r="L21" i="17" s="1"/>
  <c r="J13" i="17"/>
  <c r="L13" i="17" s="1"/>
  <c r="J5" i="17"/>
  <c r="L5" i="17" s="1"/>
  <c r="J89" i="3"/>
  <c r="J171" i="3"/>
  <c r="J175" i="3"/>
  <c r="J179" i="3"/>
  <c r="J183" i="3"/>
  <c r="J187" i="3"/>
  <c r="J191" i="3"/>
  <c r="J195" i="3"/>
  <c r="J199" i="3"/>
  <c r="L109" i="19"/>
  <c r="M109" i="20" s="1"/>
  <c r="L101" i="19"/>
  <c r="M102" i="20" s="1"/>
  <c r="M13" i="19"/>
  <c r="R14" i="20" s="1"/>
  <c r="J4" i="17"/>
  <c r="L4" i="17" s="1"/>
  <c r="J123" i="17"/>
  <c r="L123" i="17" s="1"/>
  <c r="J115" i="17"/>
  <c r="L115" i="17" s="1"/>
  <c r="J111" i="17"/>
  <c r="L111" i="17" s="1"/>
  <c r="J107" i="17"/>
  <c r="L107" i="17" s="1"/>
  <c r="J103" i="17"/>
  <c r="L103" i="17" s="1"/>
  <c r="J99" i="17"/>
  <c r="L99" i="17" s="1"/>
  <c r="J95" i="17"/>
  <c r="L95" i="17" s="1"/>
  <c r="J91" i="17"/>
  <c r="L91" i="17" s="1"/>
  <c r="J87" i="17"/>
  <c r="L87" i="17" s="1"/>
  <c r="J83" i="17"/>
  <c r="L83" i="17" s="1"/>
  <c r="J79" i="17"/>
  <c r="L79" i="17" s="1"/>
  <c r="J75" i="17"/>
  <c r="L75" i="17" s="1"/>
  <c r="J71" i="17"/>
  <c r="L71" i="17" s="1"/>
  <c r="J63" i="17"/>
  <c r="L63" i="17" s="1"/>
  <c r="J59" i="17"/>
  <c r="L59" i="17" s="1"/>
  <c r="J43" i="17"/>
  <c r="L43" i="17" s="1"/>
  <c r="J31" i="17"/>
  <c r="L31" i="17" s="1"/>
  <c r="J23" i="17"/>
  <c r="L23" i="17" s="1"/>
  <c r="J15" i="17"/>
  <c r="L15" i="17" s="1"/>
  <c r="J11" i="17"/>
  <c r="L11" i="17" s="1"/>
  <c r="J78" i="17"/>
  <c r="L78" i="17" s="1"/>
  <c r="J70" i="17"/>
  <c r="L70" i="17" s="1"/>
  <c r="H115" i="18"/>
  <c r="H113" i="18"/>
  <c r="H111" i="18"/>
  <c r="H107" i="18"/>
  <c r="H67" i="18"/>
  <c r="H63" i="18"/>
  <c r="H57" i="18"/>
  <c r="H53" i="18"/>
  <c r="H49" i="18"/>
  <c r="H45" i="18"/>
  <c r="H43" i="18"/>
  <c r="H39" i="18"/>
  <c r="H35" i="18"/>
  <c r="H23" i="18"/>
  <c r="H5" i="18"/>
  <c r="H123" i="18"/>
  <c r="H120" i="18"/>
  <c r="H91" i="18"/>
  <c r="H88" i="18"/>
  <c r="N88" i="18" s="1"/>
  <c r="X89" i="20" s="1"/>
  <c r="H79" i="18"/>
  <c r="H76" i="18"/>
  <c r="H72" i="18"/>
  <c r="H68" i="18"/>
  <c r="H65" i="18"/>
  <c r="H59" i="18"/>
  <c r="H55" i="18"/>
  <c r="H51" i="18"/>
  <c r="H47" i="18"/>
  <c r="H41" i="18"/>
  <c r="H37" i="18"/>
  <c r="H31" i="18"/>
  <c r="H24" i="18"/>
  <c r="H7" i="18"/>
  <c r="J79" i="4"/>
  <c r="J75" i="4"/>
  <c r="J71" i="4"/>
  <c r="J67" i="4"/>
  <c r="J63" i="4"/>
  <c r="J59" i="4"/>
  <c r="J55" i="4"/>
  <c r="J51" i="4"/>
  <c r="J47" i="4"/>
  <c r="J43" i="4"/>
  <c r="J40" i="4"/>
  <c r="J36" i="4"/>
  <c r="J34" i="4"/>
  <c r="J30" i="4"/>
  <c r="J199" i="4"/>
  <c r="J192" i="4"/>
  <c r="J21" i="4"/>
  <c r="J188" i="4"/>
  <c r="J181" i="4"/>
  <c r="J18" i="4"/>
  <c r="J16" i="4"/>
  <c r="J15" i="4"/>
  <c r="J14" i="4"/>
  <c r="J147" i="4"/>
  <c r="J137" i="4"/>
  <c r="J129" i="4"/>
  <c r="J119" i="4"/>
  <c r="J109" i="4"/>
  <c r="J105" i="4"/>
  <c r="J95" i="4"/>
  <c r="J4" i="4"/>
  <c r="J84" i="4"/>
  <c r="F123" i="18"/>
  <c r="F91" i="18"/>
  <c r="F79" i="18"/>
  <c r="F59" i="18"/>
  <c r="F55" i="18"/>
  <c r="F51" i="18"/>
  <c r="F47" i="18"/>
  <c r="F31" i="18"/>
  <c r="F7" i="18"/>
  <c r="J81" i="4"/>
  <c r="J77" i="4"/>
  <c r="J73" i="4"/>
  <c r="J69" i="4"/>
  <c r="J65" i="4"/>
  <c r="J61" i="4"/>
  <c r="J57" i="4"/>
  <c r="J53" i="4"/>
  <c r="J49" i="4"/>
  <c r="J45" i="4"/>
  <c r="J204" i="4"/>
  <c r="J38" i="4"/>
  <c r="J35" i="4"/>
  <c r="J32" i="4"/>
  <c r="J201" i="4"/>
  <c r="J28" i="4"/>
  <c r="J195" i="4"/>
  <c r="J25" i="4"/>
  <c r="J22" i="4"/>
  <c r="J20" i="4"/>
  <c r="J183" i="4"/>
  <c r="J179" i="4"/>
  <c r="J175" i="4"/>
  <c r="J172" i="4"/>
  <c r="J168" i="4"/>
  <c r="J17" i="4"/>
  <c r="J162" i="4"/>
  <c r="J159" i="4"/>
  <c r="J145" i="4"/>
  <c r="J12" i="4"/>
  <c r="J139" i="4"/>
  <c r="J135" i="4"/>
  <c r="J131" i="4"/>
  <c r="J9" i="4"/>
  <c r="J121" i="4"/>
  <c r="J8" i="4"/>
  <c r="J111" i="4"/>
  <c r="J107" i="4"/>
  <c r="J103" i="4"/>
  <c r="J5" i="4"/>
  <c r="J97" i="4"/>
  <c r="J93" i="4"/>
  <c r="J89" i="4"/>
  <c r="J86" i="4"/>
  <c r="J196" i="4"/>
  <c r="J194" i="4"/>
  <c r="J185" i="4"/>
  <c r="J177" i="4"/>
  <c r="J170" i="4"/>
  <c r="J166" i="4"/>
  <c r="J154" i="4"/>
  <c r="J150" i="4"/>
  <c r="J143" i="4"/>
  <c r="J140" i="4"/>
  <c r="J133" i="4"/>
  <c r="J125" i="4"/>
  <c r="J123" i="4"/>
  <c r="J115" i="4"/>
  <c r="J112" i="4"/>
  <c r="J102" i="4"/>
  <c r="J99" i="4"/>
  <c r="J91" i="4"/>
  <c r="E98" i="18"/>
  <c r="E88" i="18"/>
  <c r="E65" i="18"/>
  <c r="E55" i="18"/>
  <c r="E14" i="18"/>
  <c r="J187" i="4"/>
  <c r="J156" i="4"/>
  <c r="J152" i="4"/>
  <c r="J148" i="4"/>
  <c r="J127" i="4"/>
  <c r="J117" i="4"/>
  <c r="E4" i="18"/>
  <c r="K4" i="18" s="1"/>
  <c r="I5" i="20" s="1"/>
  <c r="G4" i="18"/>
  <c r="M4" i="18" s="1"/>
  <c r="S5" i="20" s="1"/>
  <c r="C114" i="18"/>
  <c r="K114" i="18" s="1"/>
  <c r="I115" i="20" s="1"/>
  <c r="C60" i="18"/>
  <c r="K60" i="18" s="1"/>
  <c r="I61" i="20" s="1"/>
  <c r="G113" i="18"/>
  <c r="G67" i="18"/>
  <c r="G63" i="18"/>
  <c r="G57" i="18"/>
  <c r="G53" i="18"/>
  <c r="G49" i="18"/>
  <c r="G45" i="18"/>
  <c r="G43" i="18"/>
  <c r="G39" i="18"/>
  <c r="G35" i="18"/>
  <c r="G29" i="18"/>
  <c r="G23" i="18"/>
  <c r="G5" i="18"/>
  <c r="J81" i="5"/>
  <c r="J77" i="5"/>
  <c r="J73" i="5"/>
  <c r="J69" i="5"/>
  <c r="J65" i="5"/>
  <c r="J61" i="5"/>
  <c r="J57" i="5"/>
  <c r="J53" i="5"/>
  <c r="J49" i="5"/>
  <c r="J45" i="5"/>
  <c r="J204" i="5"/>
  <c r="J38" i="5"/>
  <c r="J35" i="5"/>
  <c r="J32" i="5"/>
  <c r="J201" i="5"/>
  <c r="J28" i="5"/>
  <c r="J25" i="5"/>
  <c r="J22" i="5"/>
  <c r="J20" i="5"/>
  <c r="J187" i="5"/>
  <c r="J183" i="5"/>
  <c r="J179" i="5"/>
  <c r="J175" i="5"/>
  <c r="J172" i="5"/>
  <c r="J168" i="5"/>
  <c r="J17" i="5"/>
  <c r="J162" i="5"/>
  <c r="J159" i="5"/>
  <c r="J156" i="5"/>
  <c r="J152" i="5"/>
  <c r="J148" i="5"/>
  <c r="J145" i="5"/>
  <c r="J12" i="5"/>
  <c r="J139" i="5"/>
  <c r="J135" i="5"/>
  <c r="J131" i="5"/>
  <c r="J127" i="5"/>
  <c r="J9" i="5"/>
  <c r="J121" i="5"/>
  <c r="J117" i="5"/>
  <c r="J8" i="5"/>
  <c r="J111" i="5"/>
  <c r="J107" i="5"/>
  <c r="J103" i="5"/>
  <c r="J5" i="5"/>
  <c r="J97" i="5"/>
  <c r="J93" i="5"/>
  <c r="J89" i="5"/>
  <c r="J86" i="5"/>
  <c r="G91" i="18"/>
  <c r="G79" i="18"/>
  <c r="G65" i="18"/>
  <c r="G59" i="18"/>
  <c r="G55" i="18"/>
  <c r="G51" i="18"/>
  <c r="G47" i="18"/>
  <c r="G41" i="18"/>
  <c r="G37" i="18"/>
  <c r="G31" i="18"/>
  <c r="G7" i="18"/>
  <c r="J79" i="5"/>
  <c r="J75" i="5"/>
  <c r="J71" i="5"/>
  <c r="J67" i="5"/>
  <c r="J63" i="5"/>
  <c r="J59" i="5"/>
  <c r="J55" i="5"/>
  <c r="J51" i="5"/>
  <c r="J47" i="5"/>
  <c r="J43" i="5"/>
  <c r="J40" i="5"/>
  <c r="J36" i="5"/>
  <c r="J34" i="5"/>
  <c r="J30" i="5"/>
  <c r="J199" i="5"/>
  <c r="J196" i="5"/>
  <c r="J194" i="5"/>
  <c r="J192" i="5"/>
  <c r="J21" i="5"/>
  <c r="J188" i="5"/>
  <c r="J185" i="5"/>
  <c r="J181" i="5"/>
  <c r="J177" i="5"/>
  <c r="J18" i="5"/>
  <c r="J170" i="5"/>
  <c r="J166" i="5"/>
  <c r="J16" i="5"/>
  <c r="J15" i="5"/>
  <c r="J14" i="5"/>
  <c r="J154" i="5"/>
  <c r="J150" i="5"/>
  <c r="J147" i="5"/>
  <c r="J143" i="5"/>
  <c r="J137" i="5"/>
  <c r="J133" i="5"/>
  <c r="J129" i="5"/>
  <c r="J125" i="5"/>
  <c r="J123" i="5"/>
  <c r="J119" i="5"/>
  <c r="J115" i="5"/>
  <c r="J112" i="5"/>
  <c r="J109" i="5"/>
  <c r="J105" i="5"/>
  <c r="J102" i="5"/>
  <c r="J99" i="5"/>
  <c r="J95" i="5"/>
  <c r="J91" i="5"/>
  <c r="J4" i="5"/>
  <c r="J84" i="5"/>
  <c r="F115" i="18"/>
  <c r="F113" i="18"/>
  <c r="F111" i="18"/>
  <c r="F107" i="18"/>
  <c r="F67" i="18"/>
  <c r="F63" i="18"/>
  <c r="F43" i="18"/>
  <c r="F39" i="18"/>
  <c r="F35" i="18"/>
  <c r="F23" i="18"/>
  <c r="J195" i="5"/>
  <c r="D118" i="18"/>
  <c r="D115" i="18"/>
  <c r="D113" i="18"/>
  <c r="D111" i="18"/>
  <c r="D107" i="18"/>
  <c r="D104" i="18"/>
  <c r="D100" i="18"/>
  <c r="D96" i="18"/>
  <c r="D67" i="18"/>
  <c r="D63" i="18"/>
  <c r="D57" i="18"/>
  <c r="D53" i="18"/>
  <c r="D49" i="18"/>
  <c r="D45" i="18"/>
  <c r="D43" i="18"/>
  <c r="D39" i="18"/>
  <c r="D35" i="18"/>
  <c r="D29" i="18"/>
  <c r="D23" i="18"/>
  <c r="D5" i="18"/>
  <c r="J140" i="5"/>
  <c r="D123" i="18"/>
  <c r="D106" i="18"/>
  <c r="D102" i="18"/>
  <c r="D98" i="18"/>
  <c r="D94" i="18"/>
  <c r="D91" i="18"/>
  <c r="D79" i="18"/>
  <c r="D65" i="18"/>
  <c r="D59" i="18"/>
  <c r="D55" i="18"/>
  <c r="D51" i="18"/>
  <c r="D47" i="18"/>
  <c r="D41" i="18"/>
  <c r="D37" i="18"/>
  <c r="D31" i="18"/>
  <c r="D7" i="18"/>
  <c r="C118" i="18"/>
  <c r="L118" i="18" s="1"/>
  <c r="N119" i="20" s="1"/>
  <c r="C67" i="18"/>
  <c r="C63" i="18"/>
  <c r="C57" i="18"/>
  <c r="K57" i="18" s="1"/>
  <c r="I58" i="20" s="1"/>
  <c r="C53" i="18"/>
  <c r="C49" i="18"/>
  <c r="C45" i="18"/>
  <c r="K45" i="18" s="1"/>
  <c r="I46" i="20" s="1"/>
  <c r="C43" i="18"/>
  <c r="C39" i="18"/>
  <c r="K39" i="18" s="1"/>
  <c r="I40" i="20" s="1"/>
  <c r="C35" i="18"/>
  <c r="C29" i="18"/>
  <c r="K29" i="18" s="1"/>
  <c r="I30" i="20" s="1"/>
  <c r="C23" i="18"/>
  <c r="C5" i="18"/>
  <c r="K5" i="18" s="1"/>
  <c r="I6" i="20" s="1"/>
  <c r="C91" i="18"/>
  <c r="C79" i="18"/>
  <c r="C65" i="18"/>
  <c r="J65" i="18" s="1"/>
  <c r="D66" i="20" s="1"/>
  <c r="C59" i="18"/>
  <c r="C55" i="18"/>
  <c r="C51" i="18"/>
  <c r="K51" i="18" s="1"/>
  <c r="I52" i="20" s="1"/>
  <c r="C47" i="18"/>
  <c r="C41" i="18"/>
  <c r="K41" i="18" s="1"/>
  <c r="I42" i="20" s="1"/>
  <c r="C37" i="18"/>
  <c r="K37" i="18" s="1"/>
  <c r="I38" i="20" s="1"/>
  <c r="C31" i="18"/>
  <c r="C7" i="18"/>
  <c r="J7" i="18" s="1"/>
  <c r="D8" i="20" s="1"/>
  <c r="L99" i="18"/>
  <c r="N100" i="20" s="1"/>
  <c r="L87" i="18"/>
  <c r="N88" i="20" s="1"/>
  <c r="L21" i="18"/>
  <c r="N22" i="20" s="1"/>
  <c r="L117" i="18"/>
  <c r="N118" i="20" s="1"/>
  <c r="L105" i="18"/>
  <c r="N106" i="20" s="1"/>
  <c r="J94" i="19"/>
  <c r="C95" i="20" s="1"/>
  <c r="M5" i="19"/>
  <c r="R6" i="20" s="1"/>
  <c r="H121" i="19"/>
  <c r="H65" i="19"/>
  <c r="N65" i="19" s="1"/>
  <c r="W66" i="20" s="1"/>
  <c r="H57" i="19"/>
  <c r="H53" i="19"/>
  <c r="H49" i="19"/>
  <c r="H45" i="19"/>
  <c r="H41" i="19"/>
  <c r="H37" i="19"/>
  <c r="H29" i="19"/>
  <c r="N29" i="19" s="1"/>
  <c r="W30" i="20" s="1"/>
  <c r="H5" i="19"/>
  <c r="N5" i="19" s="1"/>
  <c r="W6" i="20" s="1"/>
  <c r="N81" i="18"/>
  <c r="X82" i="20" s="1"/>
  <c r="H29" i="18"/>
  <c r="J70" i="6"/>
  <c r="J46" i="6"/>
  <c r="J38" i="6"/>
  <c r="J81" i="6"/>
  <c r="J128" i="6"/>
  <c r="J104" i="19"/>
  <c r="C105" i="20" s="1"/>
  <c r="H91" i="19"/>
  <c r="H79" i="19"/>
  <c r="H67" i="19"/>
  <c r="N67" i="19" s="1"/>
  <c r="W68" i="20" s="1"/>
  <c r="H63" i="19"/>
  <c r="H59" i="19"/>
  <c r="H55" i="19"/>
  <c r="H51" i="19"/>
  <c r="H47" i="19"/>
  <c r="H43" i="19"/>
  <c r="H39" i="19"/>
  <c r="H35" i="19"/>
  <c r="H31" i="19"/>
  <c r="N31" i="19" s="1"/>
  <c r="W32" i="20" s="1"/>
  <c r="H23" i="19"/>
  <c r="N23" i="19" s="1"/>
  <c r="W24" i="20" s="1"/>
  <c r="H7" i="19"/>
  <c r="N7" i="19" s="1"/>
  <c r="W8" i="20" s="1"/>
  <c r="L101" i="18"/>
  <c r="N102" i="20" s="1"/>
  <c r="L73" i="18"/>
  <c r="N74" i="20" s="1"/>
  <c r="L11" i="18"/>
  <c r="N12" i="20" s="1"/>
  <c r="J76" i="6"/>
  <c r="J44" i="6"/>
  <c r="G114" i="19"/>
  <c r="L15" i="18"/>
  <c r="N16" i="20" s="1"/>
  <c r="G123" i="18"/>
  <c r="G115" i="18"/>
  <c r="G111" i="18"/>
  <c r="G107" i="18"/>
  <c r="J5" i="6"/>
  <c r="J72" i="6"/>
  <c r="J64" i="6"/>
  <c r="J56" i="6"/>
  <c r="J48" i="6"/>
  <c r="J40" i="6"/>
  <c r="J33" i="6"/>
  <c r="J27" i="6"/>
  <c r="J8" i="6"/>
  <c r="J96" i="6"/>
  <c r="J86" i="6"/>
  <c r="J85" i="18"/>
  <c r="D86" i="20" s="1"/>
  <c r="J75" i="18"/>
  <c r="D76" i="20" s="1"/>
  <c r="N17" i="18"/>
  <c r="X18" i="20" s="1"/>
  <c r="J202" i="6"/>
  <c r="J23" i="6"/>
  <c r="J195" i="6"/>
  <c r="J192" i="6"/>
  <c r="J19" i="6"/>
  <c r="J18" i="6"/>
  <c r="J15" i="6"/>
  <c r="J11" i="6"/>
  <c r="J121" i="6"/>
  <c r="J103" i="6"/>
  <c r="J25" i="6"/>
  <c r="J68" i="6"/>
  <c r="J52" i="6"/>
  <c r="J84" i="6"/>
  <c r="N4" i="19"/>
  <c r="W5" i="20" s="1"/>
  <c r="J56" i="19"/>
  <c r="C57" i="20" s="1"/>
  <c r="K33" i="19"/>
  <c r="H34" i="20" s="1"/>
  <c r="J119" i="6"/>
  <c r="J205" i="6"/>
  <c r="K97" i="19"/>
  <c r="H98" i="20" s="1"/>
  <c r="J89" i="19"/>
  <c r="C90" i="20" s="1"/>
  <c r="J122" i="19"/>
  <c r="C122" i="20" s="1"/>
  <c r="F91" i="19"/>
  <c r="F79" i="19"/>
  <c r="F67" i="19"/>
  <c r="L67" i="19" s="1"/>
  <c r="M68" i="20" s="1"/>
  <c r="F63" i="19"/>
  <c r="F59" i="19"/>
  <c r="F55" i="19"/>
  <c r="F51" i="19"/>
  <c r="F47" i="19"/>
  <c r="F43" i="19"/>
  <c r="F39" i="19"/>
  <c r="F35" i="19"/>
  <c r="F31" i="19"/>
  <c r="L31" i="19" s="1"/>
  <c r="M32" i="20" s="1"/>
  <c r="F23" i="19"/>
  <c r="L23" i="19" s="1"/>
  <c r="M24" i="20" s="1"/>
  <c r="F7" i="19"/>
  <c r="L7" i="19" s="1"/>
  <c r="M8" i="20" s="1"/>
  <c r="K64" i="18"/>
  <c r="I65" i="20" s="1"/>
  <c r="F65" i="18"/>
  <c r="F57" i="18"/>
  <c r="F53" i="18"/>
  <c r="F49" i="18"/>
  <c r="F45" i="18"/>
  <c r="F41" i="18"/>
  <c r="F37" i="18"/>
  <c r="F29" i="18"/>
  <c r="F5" i="18"/>
  <c r="J124" i="6"/>
  <c r="J118" i="19"/>
  <c r="C118" i="20" s="1"/>
  <c r="K52" i="18"/>
  <c r="I53" i="20" s="1"/>
  <c r="J104" i="6"/>
  <c r="J118" i="6"/>
  <c r="K75" i="18"/>
  <c r="I76" i="20" s="1"/>
  <c r="J83" i="19"/>
  <c r="C84" i="20" s="1"/>
  <c r="E123" i="19"/>
  <c r="K123" i="19" s="1"/>
  <c r="H123" i="20" s="1"/>
  <c r="E103" i="19"/>
  <c r="E83" i="19"/>
  <c r="K83" i="19" s="1"/>
  <c r="H84" i="20" s="1"/>
  <c r="K71" i="19"/>
  <c r="H72" i="20" s="1"/>
  <c r="E19" i="19"/>
  <c r="K19" i="19" s="1"/>
  <c r="H20" i="20" s="1"/>
  <c r="N11" i="19"/>
  <c r="W12" i="20" s="1"/>
  <c r="E112" i="18"/>
  <c r="K112" i="18" s="1"/>
  <c r="I113" i="20" s="1"/>
  <c r="E92" i="18"/>
  <c r="K92" i="18" s="1"/>
  <c r="I93" i="20" s="1"/>
  <c r="E80" i="18"/>
  <c r="K80" i="18" s="1"/>
  <c r="I81" i="20" s="1"/>
  <c r="E56" i="18"/>
  <c r="K56" i="18" s="1"/>
  <c r="I57" i="20" s="1"/>
  <c r="E48" i="18"/>
  <c r="K48" i="18" s="1"/>
  <c r="I49" i="20" s="1"/>
  <c r="E8" i="18"/>
  <c r="K8" i="18" s="1"/>
  <c r="I9" i="20" s="1"/>
  <c r="J92" i="19"/>
  <c r="C93" i="20" s="1"/>
  <c r="J89" i="6"/>
  <c r="E107" i="19"/>
  <c r="E99" i="19"/>
  <c r="E95" i="19"/>
  <c r="K95" i="19" s="1"/>
  <c r="H96" i="20" s="1"/>
  <c r="E15" i="19"/>
  <c r="K15" i="19" s="1"/>
  <c r="H16" i="20" s="1"/>
  <c r="E11" i="19"/>
  <c r="K11" i="19" s="1"/>
  <c r="H12" i="20" s="1"/>
  <c r="J93" i="6"/>
  <c r="J143" i="6"/>
  <c r="J151" i="6"/>
  <c r="J163" i="6"/>
  <c r="J177" i="6"/>
  <c r="E66" i="19"/>
  <c r="K66" i="19" s="1"/>
  <c r="H67" i="20" s="1"/>
  <c r="E62" i="19"/>
  <c r="K62" i="19" s="1"/>
  <c r="H63" i="20" s="1"/>
  <c r="E42" i="19"/>
  <c r="E38" i="19"/>
  <c r="K38" i="19" s="1"/>
  <c r="H39" i="20" s="1"/>
  <c r="E34" i="19"/>
  <c r="K34" i="19" s="1"/>
  <c r="H35" i="20" s="1"/>
  <c r="E22" i="19"/>
  <c r="K22" i="19" s="1"/>
  <c r="H23" i="20" s="1"/>
  <c r="N84" i="18"/>
  <c r="X85" i="20" s="1"/>
  <c r="J117" i="19"/>
  <c r="C117" i="20" s="1"/>
  <c r="J52" i="18"/>
  <c r="D53" i="20" s="1"/>
  <c r="J101" i="6"/>
  <c r="J113" i="6"/>
  <c r="J29" i="6"/>
  <c r="J42" i="6"/>
  <c r="J58" i="6"/>
  <c r="J74" i="6"/>
  <c r="L113" i="19"/>
  <c r="M113" i="20" s="1"/>
  <c r="D119" i="19"/>
  <c r="J119" i="19" s="1"/>
  <c r="C119" i="20" s="1"/>
  <c r="D91" i="19"/>
  <c r="D59" i="19"/>
  <c r="D55" i="19"/>
  <c r="D51" i="19"/>
  <c r="D47" i="19"/>
  <c r="D43" i="19"/>
  <c r="D39" i="19"/>
  <c r="D35" i="19"/>
  <c r="D120" i="18"/>
  <c r="D74" i="18"/>
  <c r="D70" i="18"/>
  <c r="D24" i="18"/>
  <c r="J90" i="6"/>
  <c r="J99" i="6"/>
  <c r="J115" i="6"/>
  <c r="J134" i="6"/>
  <c r="J35" i="6"/>
  <c r="J50" i="6"/>
  <c r="J66" i="6"/>
  <c r="L81" i="19"/>
  <c r="M82" i="20" s="1"/>
  <c r="D79" i="19"/>
  <c r="D57" i="19"/>
  <c r="D53" i="19"/>
  <c r="D49" i="19"/>
  <c r="D45" i="19"/>
  <c r="D41" i="19"/>
  <c r="D37" i="19"/>
  <c r="D76" i="18"/>
  <c r="D72" i="18"/>
  <c r="D68" i="18"/>
  <c r="D32" i="18"/>
  <c r="D26" i="18"/>
  <c r="K110" i="19"/>
  <c r="H110" i="20" s="1"/>
  <c r="K78" i="19"/>
  <c r="H79" i="20" s="1"/>
  <c r="L94" i="19"/>
  <c r="M95" i="20" s="1"/>
  <c r="M118" i="19"/>
  <c r="R118" i="20" s="1"/>
  <c r="M22" i="19"/>
  <c r="R23" i="20" s="1"/>
  <c r="N118" i="19"/>
  <c r="W118" i="20" s="1"/>
  <c r="N94" i="19"/>
  <c r="W95" i="20" s="1"/>
  <c r="N56" i="18"/>
  <c r="X57" i="20" s="1"/>
  <c r="J117" i="18"/>
  <c r="D118" i="20" s="1"/>
  <c r="J81" i="18"/>
  <c r="D82" i="20" s="1"/>
  <c r="J61" i="18"/>
  <c r="D62" i="20" s="1"/>
  <c r="J13" i="18"/>
  <c r="D14" i="20" s="1"/>
  <c r="L103" i="18"/>
  <c r="N104" i="20" s="1"/>
  <c r="L75" i="18"/>
  <c r="N76" i="20" s="1"/>
  <c r="L71" i="18"/>
  <c r="N72" i="20" s="1"/>
  <c r="L19" i="18"/>
  <c r="N20" i="20" s="1"/>
  <c r="N117" i="18"/>
  <c r="X118" i="20" s="1"/>
  <c r="J48" i="19"/>
  <c r="C49" i="20" s="1"/>
  <c r="J40" i="19"/>
  <c r="C41" i="20" s="1"/>
  <c r="J28" i="19"/>
  <c r="C29" i="20" s="1"/>
  <c r="K120" i="19"/>
  <c r="H120" i="20" s="1"/>
  <c r="K88" i="19"/>
  <c r="H89" i="20" s="1"/>
  <c r="K84" i="19"/>
  <c r="H85" i="20" s="1"/>
  <c r="K52" i="19"/>
  <c r="H53" i="20" s="1"/>
  <c r="K36" i="19"/>
  <c r="H37" i="20" s="1"/>
  <c r="K28" i="19"/>
  <c r="H29" i="20" s="1"/>
  <c r="L104" i="19"/>
  <c r="M105" i="20" s="1"/>
  <c r="L56" i="19"/>
  <c r="M57" i="20" s="1"/>
  <c r="L48" i="19"/>
  <c r="M49" i="20" s="1"/>
  <c r="L40" i="19"/>
  <c r="M41" i="20" s="1"/>
  <c r="M48" i="19"/>
  <c r="R49" i="20" s="1"/>
  <c r="M40" i="19"/>
  <c r="R41" i="20" s="1"/>
  <c r="N92" i="19"/>
  <c r="W93" i="20" s="1"/>
  <c r="N56" i="19"/>
  <c r="W57" i="20" s="1"/>
  <c r="N48" i="19"/>
  <c r="W49" i="20" s="1"/>
  <c r="N40" i="19"/>
  <c r="W41" i="20" s="1"/>
  <c r="N20" i="19"/>
  <c r="W21" i="20" s="1"/>
  <c r="N12" i="19"/>
  <c r="W13" i="20" s="1"/>
  <c r="J99" i="18"/>
  <c r="D100" i="20" s="1"/>
  <c r="L89" i="18"/>
  <c r="N90" i="20" s="1"/>
  <c r="L25" i="18"/>
  <c r="N26" i="20" s="1"/>
  <c r="L9" i="18"/>
  <c r="N10" i="20" s="1"/>
  <c r="N99" i="18"/>
  <c r="X100" i="20" s="1"/>
  <c r="N75" i="18"/>
  <c r="X76" i="20" s="1"/>
  <c r="K64" i="19"/>
  <c r="H65" i="20" s="1"/>
  <c r="L80" i="19"/>
  <c r="M81" i="20" s="1"/>
  <c r="N80" i="19"/>
  <c r="W81" i="20" s="1"/>
  <c r="L73" i="19"/>
  <c r="M74" i="20" s="1"/>
  <c r="J50" i="18"/>
  <c r="D51" i="20" s="1"/>
  <c r="K117" i="18"/>
  <c r="I118" i="20" s="1"/>
  <c r="K109" i="18"/>
  <c r="I110" i="20" s="1"/>
  <c r="K93" i="18"/>
  <c r="I94" i="20" s="1"/>
  <c r="K61" i="18"/>
  <c r="I62" i="20" s="1"/>
  <c r="K9" i="18"/>
  <c r="I10" i="20" s="1"/>
  <c r="N58" i="18"/>
  <c r="X59" i="20" s="1"/>
  <c r="J50" i="19"/>
  <c r="C51" i="20" s="1"/>
  <c r="J34" i="19"/>
  <c r="C35" i="20" s="1"/>
  <c r="L54" i="19"/>
  <c r="M55" i="20" s="1"/>
  <c r="L46" i="19"/>
  <c r="M47" i="20" s="1"/>
  <c r="L38" i="19"/>
  <c r="M39" i="20" s="1"/>
  <c r="M50" i="19"/>
  <c r="R51" i="20" s="1"/>
  <c r="M38" i="19"/>
  <c r="R39" i="20" s="1"/>
  <c r="M34" i="19"/>
  <c r="R35" i="20" s="1"/>
  <c r="N54" i="19"/>
  <c r="W55" i="20" s="1"/>
  <c r="N46" i="19"/>
  <c r="W47" i="20" s="1"/>
  <c r="N38" i="19"/>
  <c r="W39" i="20" s="1"/>
  <c r="M22" i="18"/>
  <c r="S23" i="20" s="1"/>
  <c r="M18" i="18"/>
  <c r="S19" i="20" s="1"/>
  <c r="K99" i="18"/>
  <c r="I100" i="20" s="1"/>
  <c r="L58" i="18"/>
  <c r="N59" i="20" s="1"/>
  <c r="L34" i="18"/>
  <c r="N35" i="20" s="1"/>
  <c r="M117" i="18"/>
  <c r="S118" i="20" s="1"/>
  <c r="M33" i="18"/>
  <c r="S34" i="20" s="1"/>
  <c r="N80" i="18"/>
  <c r="X81" i="20" s="1"/>
  <c r="M31" i="19"/>
  <c r="R32" i="20" s="1"/>
  <c r="J27" i="19"/>
  <c r="C28" i="20" s="1"/>
  <c r="M21" i="19"/>
  <c r="R22" i="20" s="1"/>
  <c r="K21" i="19"/>
  <c r="H22" i="20" s="1"/>
  <c r="L21" i="19"/>
  <c r="M22" i="20" s="1"/>
  <c r="K13" i="19"/>
  <c r="H14" i="20" s="1"/>
  <c r="N13" i="19"/>
  <c r="W14" i="20" s="1"/>
  <c r="J7" i="19"/>
  <c r="C8" i="20" s="1"/>
  <c r="M7" i="19"/>
  <c r="R8" i="20" s="1"/>
  <c r="L103" i="19"/>
  <c r="M104" i="20" s="1"/>
  <c r="L71" i="19"/>
  <c r="M72" i="20" s="1"/>
  <c r="K61" i="19"/>
  <c r="H62" i="20" s="1"/>
  <c r="L61" i="19"/>
  <c r="M62" i="20" s="1"/>
  <c r="M27" i="19"/>
  <c r="R28" i="20" s="1"/>
  <c r="J61" i="19"/>
  <c r="C62" i="20" s="1"/>
  <c r="N44" i="18"/>
  <c r="X45" i="20" s="1"/>
  <c r="C124" i="19"/>
  <c r="N124" i="19" s="1"/>
  <c r="W124" i="20" s="1"/>
  <c r="C123" i="18"/>
  <c r="C106" i="19"/>
  <c r="J106" i="19" s="1"/>
  <c r="C107" i="20" s="1"/>
  <c r="J184" i="6"/>
  <c r="J180" i="6"/>
  <c r="C102" i="19"/>
  <c r="K102" i="19" s="1"/>
  <c r="H103" i="20" s="1"/>
  <c r="J79" i="6"/>
  <c r="J88" i="6"/>
  <c r="J107" i="6"/>
  <c r="J108" i="6"/>
  <c r="J111" i="6"/>
  <c r="J117" i="6"/>
  <c r="J136" i="6"/>
  <c r="J137" i="6"/>
  <c r="J142" i="6"/>
  <c r="J144" i="6"/>
  <c r="J150" i="6"/>
  <c r="J152" i="6"/>
  <c r="J157" i="6"/>
  <c r="J13" i="6"/>
  <c r="J164" i="6"/>
  <c r="J169" i="6"/>
  <c r="J17" i="6"/>
  <c r="J176" i="6"/>
  <c r="C115" i="19"/>
  <c r="N115" i="19" s="1"/>
  <c r="W115" i="20" s="1"/>
  <c r="L69" i="19"/>
  <c r="M70" i="20" s="1"/>
  <c r="N69" i="19"/>
  <c r="W70" i="20" s="1"/>
  <c r="C59" i="19"/>
  <c r="M59" i="19" s="1"/>
  <c r="R60" i="20" s="1"/>
  <c r="C55" i="19"/>
  <c r="K55" i="19" s="1"/>
  <c r="H56" i="20" s="1"/>
  <c r="C51" i="19"/>
  <c r="C47" i="19"/>
  <c r="K47" i="19" s="1"/>
  <c r="H48" i="20" s="1"/>
  <c r="C43" i="19"/>
  <c r="M43" i="19" s="1"/>
  <c r="R44" i="20" s="1"/>
  <c r="C39" i="19"/>
  <c r="K39" i="19" s="1"/>
  <c r="H40" i="20" s="1"/>
  <c r="C35" i="19"/>
  <c r="K35" i="19" s="1"/>
  <c r="H36" i="20" s="1"/>
  <c r="M25" i="19"/>
  <c r="R26" i="20" s="1"/>
  <c r="K25" i="19"/>
  <c r="H26" i="20" s="1"/>
  <c r="L19" i="19"/>
  <c r="M20" i="20" s="1"/>
  <c r="L11" i="19"/>
  <c r="M12" i="20" s="1"/>
  <c r="M11" i="19"/>
  <c r="R12" i="20" s="1"/>
  <c r="J11" i="19"/>
  <c r="C12" i="20" s="1"/>
  <c r="C106" i="18"/>
  <c r="K106" i="18" s="1"/>
  <c r="I107" i="20" s="1"/>
  <c r="C102" i="18"/>
  <c r="M102" i="18" s="1"/>
  <c r="S103" i="20" s="1"/>
  <c r="C98" i="18"/>
  <c r="C94" i="18"/>
  <c r="M94" i="18" s="1"/>
  <c r="S95" i="20" s="1"/>
  <c r="C76" i="18"/>
  <c r="K76" i="18" s="1"/>
  <c r="I77" i="20" s="1"/>
  <c r="C72" i="18"/>
  <c r="K72" i="18" s="1"/>
  <c r="I73" i="20" s="1"/>
  <c r="C68" i="18"/>
  <c r="N46" i="18"/>
  <c r="X47" i="20" s="1"/>
  <c r="N38" i="18"/>
  <c r="X39" i="20" s="1"/>
  <c r="C32" i="18"/>
  <c r="L32" i="18" s="1"/>
  <c r="N33" i="20" s="1"/>
  <c r="C26" i="18"/>
  <c r="J123" i="19"/>
  <c r="C123" i="20" s="1"/>
  <c r="L123" i="19"/>
  <c r="M123" i="20" s="1"/>
  <c r="K119" i="19"/>
  <c r="H119" i="20" s="1"/>
  <c r="L119" i="19"/>
  <c r="M119" i="20" s="1"/>
  <c r="J107" i="19"/>
  <c r="L107" i="19"/>
  <c r="J67" i="19"/>
  <c r="C68" i="20" s="1"/>
  <c r="J29" i="19"/>
  <c r="C30" i="20" s="1"/>
  <c r="K29" i="19"/>
  <c r="H30" i="20" s="1"/>
  <c r="L17" i="19"/>
  <c r="M18" i="20" s="1"/>
  <c r="M17" i="19"/>
  <c r="R18" i="20" s="1"/>
  <c r="J17" i="19"/>
  <c r="C18" i="20" s="1"/>
  <c r="M9" i="19"/>
  <c r="R10" i="20" s="1"/>
  <c r="K5" i="19"/>
  <c r="H6" i="20" s="1"/>
  <c r="J86" i="18"/>
  <c r="D87" i="20" s="1"/>
  <c r="L84" i="18"/>
  <c r="N85" i="20" s="1"/>
  <c r="N82" i="18"/>
  <c r="X83" i="20" s="1"/>
  <c r="C116" i="19"/>
  <c r="C115" i="18"/>
  <c r="C113" i="18"/>
  <c r="C114" i="19"/>
  <c r="K114" i="19" s="1"/>
  <c r="H114" i="20" s="1"/>
  <c r="C112" i="19"/>
  <c r="N112" i="19" s="1"/>
  <c r="W112" i="20" s="1"/>
  <c r="C111" i="18"/>
  <c r="C108" i="19"/>
  <c r="J108" i="19" s="1"/>
  <c r="C108" i="20" s="1"/>
  <c r="C107" i="18"/>
  <c r="J92" i="6"/>
  <c r="J94" i="6"/>
  <c r="J98" i="6"/>
  <c r="J122" i="6"/>
  <c r="J126" i="6"/>
  <c r="J132" i="6"/>
  <c r="J140" i="6"/>
  <c r="J146" i="6"/>
  <c r="J148" i="6"/>
  <c r="J154" i="6"/>
  <c r="J12" i="6"/>
  <c r="J160" i="6"/>
  <c r="J14" i="6"/>
  <c r="J166" i="6"/>
  <c r="J168" i="6"/>
  <c r="J172" i="6"/>
  <c r="J174" i="6"/>
  <c r="J5" i="19"/>
  <c r="C6" i="20" s="1"/>
  <c r="C91" i="19"/>
  <c r="C79" i="19"/>
  <c r="K79" i="19" s="1"/>
  <c r="H80" i="20" s="1"/>
  <c r="C57" i="19"/>
  <c r="C53" i="19"/>
  <c r="L53" i="19" s="1"/>
  <c r="M54" i="20" s="1"/>
  <c r="C49" i="19"/>
  <c r="C45" i="19"/>
  <c r="C41" i="19"/>
  <c r="C37" i="19"/>
  <c r="K37" i="19" s="1"/>
  <c r="H38" i="20" s="1"/>
  <c r="J33" i="19"/>
  <c r="C34" i="20" s="1"/>
  <c r="N15" i="19"/>
  <c r="W16" i="20" s="1"/>
  <c r="L15" i="19"/>
  <c r="M16" i="20" s="1"/>
  <c r="C120" i="18"/>
  <c r="C104" i="18"/>
  <c r="M104" i="18" s="1"/>
  <c r="S105" i="20" s="1"/>
  <c r="C100" i="18"/>
  <c r="K100" i="18" s="1"/>
  <c r="I101" i="20" s="1"/>
  <c r="C96" i="18"/>
  <c r="L96" i="18" s="1"/>
  <c r="N97" i="20" s="1"/>
  <c r="C74" i="18"/>
  <c r="C70" i="18"/>
  <c r="J28" i="18"/>
  <c r="D29" i="20" s="1"/>
  <c r="C24" i="18"/>
  <c r="M24" i="18" s="1"/>
  <c r="S25" i="20" s="1"/>
  <c r="J178" i="6"/>
  <c r="J186" i="6"/>
  <c r="J191" i="6"/>
  <c r="J197" i="6"/>
  <c r="J182" i="6"/>
  <c r="J189" i="6"/>
  <c r="J194" i="6"/>
  <c r="J200" i="6"/>
  <c r="K117" i="19"/>
  <c r="H117" i="20" s="1"/>
  <c r="N117" i="19"/>
  <c r="W117" i="20" s="1"/>
  <c r="L97" i="19"/>
  <c r="M98" i="20" s="1"/>
  <c r="J97" i="19"/>
  <c r="C98" i="20" s="1"/>
  <c r="J93" i="19"/>
  <c r="C94" i="20" s="1"/>
  <c r="L93" i="19"/>
  <c r="M94" i="20" s="1"/>
  <c r="N89" i="19"/>
  <c r="W90" i="20" s="1"/>
  <c r="J122" i="18"/>
  <c r="D123" i="20" s="1"/>
  <c r="J58" i="18"/>
  <c r="D59" i="20" s="1"/>
  <c r="L108" i="18"/>
  <c r="N109" i="20" s="1"/>
  <c r="L92" i="18"/>
  <c r="N93" i="20" s="1"/>
  <c r="L80" i="18"/>
  <c r="N81" i="20" s="1"/>
  <c r="N86" i="18"/>
  <c r="X87" i="20" s="1"/>
  <c r="N54" i="18"/>
  <c r="X55" i="20" s="1"/>
  <c r="L5" i="19"/>
  <c r="M6" i="20" s="1"/>
  <c r="K7" i="19"/>
  <c r="H8" i="20" s="1"/>
  <c r="N9" i="19"/>
  <c r="W10" i="20" s="1"/>
  <c r="J15" i="19"/>
  <c r="C16" i="20" s="1"/>
  <c r="M15" i="19"/>
  <c r="R16" i="20" s="1"/>
  <c r="K17" i="19"/>
  <c r="H18" i="20" s="1"/>
  <c r="J19" i="19"/>
  <c r="C20" i="20" s="1"/>
  <c r="M19" i="19"/>
  <c r="R20" i="20" s="1"/>
  <c r="N21" i="19"/>
  <c r="W22" i="20" s="1"/>
  <c r="J23" i="19"/>
  <c r="C24" i="20" s="1"/>
  <c r="M23" i="19"/>
  <c r="R24" i="20" s="1"/>
  <c r="N27" i="19"/>
  <c r="W28" i="20" s="1"/>
  <c r="J31" i="19"/>
  <c r="C32" i="20" s="1"/>
  <c r="J65" i="19"/>
  <c r="C66" i="20" s="1"/>
  <c r="J71" i="19"/>
  <c r="C72" i="20" s="1"/>
  <c r="L89" i="19"/>
  <c r="M90" i="20" s="1"/>
  <c r="N119" i="19"/>
  <c r="W119" i="20" s="1"/>
  <c r="L111" i="19"/>
  <c r="M111" i="20" s="1"/>
  <c r="K111" i="19"/>
  <c r="H111" i="20" s="1"/>
  <c r="N95" i="19"/>
  <c r="W96" i="20" s="1"/>
  <c r="J95" i="19"/>
  <c r="C96" i="20" s="1"/>
  <c r="J92" i="18"/>
  <c r="D93" i="20" s="1"/>
  <c r="J84" i="18"/>
  <c r="D85" i="20" s="1"/>
  <c r="L82" i="18"/>
  <c r="N83" i="20" s="1"/>
  <c r="N92" i="18"/>
  <c r="X93" i="20" s="1"/>
  <c r="N52" i="18"/>
  <c r="X53" i="20" s="1"/>
  <c r="N48" i="18"/>
  <c r="X49" i="20" s="1"/>
  <c r="N40" i="18"/>
  <c r="X41" i="20" s="1"/>
  <c r="N28" i="18"/>
  <c r="X29" i="20" s="1"/>
  <c r="J9" i="19"/>
  <c r="C10" i="20" s="1"/>
  <c r="J21" i="19"/>
  <c r="C22" i="20" s="1"/>
  <c r="J25" i="19"/>
  <c r="C26" i="20" s="1"/>
  <c r="K93" i="19"/>
  <c r="H94" i="20" s="1"/>
  <c r="L95" i="19"/>
  <c r="M96" i="20" s="1"/>
  <c r="N101" i="19"/>
  <c r="W102" i="20" s="1"/>
  <c r="L105" i="19"/>
  <c r="M106" i="20" s="1"/>
  <c r="K90" i="18"/>
  <c r="I91" i="20" s="1"/>
  <c r="K22" i="18"/>
  <c r="I23" i="20" s="1"/>
  <c r="K18" i="18"/>
  <c r="I19" i="20" s="1"/>
  <c r="K10" i="18"/>
  <c r="I11" i="20" s="1"/>
  <c r="J124" i="17"/>
  <c r="L124" i="17" s="1"/>
  <c r="J120" i="17"/>
  <c r="L120" i="17" s="1"/>
  <c r="J112" i="17"/>
  <c r="L112" i="17" s="1"/>
  <c r="J96" i="17"/>
  <c r="L96" i="17" s="1"/>
  <c r="J84" i="17"/>
  <c r="L84" i="17" s="1"/>
  <c r="J80" i="17"/>
  <c r="L80" i="17" s="1"/>
  <c r="J76" i="17"/>
  <c r="L76" i="17" s="1"/>
  <c r="J68" i="17"/>
  <c r="L68" i="17" s="1"/>
  <c r="J60" i="17"/>
  <c r="L60" i="17" s="1"/>
  <c r="J52" i="17"/>
  <c r="L52" i="17" s="1"/>
  <c r="J44" i="17"/>
  <c r="L44" i="17" s="1"/>
  <c r="J36" i="17"/>
  <c r="L36" i="17" s="1"/>
  <c r="J28" i="17"/>
  <c r="L28" i="17" s="1"/>
  <c r="J24" i="17"/>
  <c r="L24" i="17" s="1"/>
  <c r="J20" i="17"/>
  <c r="L20" i="17" s="1"/>
  <c r="J16" i="17"/>
  <c r="L16" i="17" s="1"/>
  <c r="J12" i="17"/>
  <c r="L12" i="17" s="1"/>
  <c r="J14" i="17"/>
  <c r="L14" i="17" s="1"/>
  <c r="J6" i="17"/>
  <c r="L6" i="17" s="1"/>
  <c r="M82" i="18"/>
  <c r="S83" i="20" s="1"/>
  <c r="M58" i="18"/>
  <c r="S59" i="20" s="1"/>
  <c r="M92" i="18"/>
  <c r="S93" i="20" s="1"/>
  <c r="M84" i="18"/>
  <c r="S85" i="20" s="1"/>
  <c r="M80" i="18"/>
  <c r="S81" i="20" s="1"/>
  <c r="L122" i="18"/>
  <c r="N123" i="20" s="1"/>
  <c r="K20" i="18"/>
  <c r="I21" i="20" s="1"/>
  <c r="K28" i="18"/>
  <c r="I29" i="20" s="1"/>
  <c r="K62" i="18"/>
  <c r="I63" i="20" s="1"/>
  <c r="J90" i="18"/>
  <c r="D91" i="20" s="1"/>
  <c r="N90" i="18"/>
  <c r="X91" i="20" s="1"/>
  <c r="J116" i="18"/>
  <c r="D117" i="20" s="1"/>
  <c r="N116" i="18"/>
  <c r="X117" i="20" s="1"/>
  <c r="M20" i="18"/>
  <c r="S21" i="20" s="1"/>
  <c r="L44" i="18"/>
  <c r="N45" i="20" s="1"/>
  <c r="L52" i="18"/>
  <c r="N53" i="20" s="1"/>
  <c r="K58" i="18"/>
  <c r="I59" i="20" s="1"/>
  <c r="J64" i="18"/>
  <c r="D65" i="20" s="1"/>
  <c r="N64" i="18"/>
  <c r="X65" i="20" s="1"/>
  <c r="K78" i="18"/>
  <c r="I79" i="20" s="1"/>
  <c r="K82" i="18"/>
  <c r="I83" i="20" s="1"/>
  <c r="K84" i="18"/>
  <c r="I85" i="20" s="1"/>
  <c r="K86" i="18"/>
  <c r="I87" i="20" s="1"/>
  <c r="L90" i="18"/>
  <c r="N91" i="20" s="1"/>
  <c r="J112" i="18"/>
  <c r="D113" i="20" s="1"/>
  <c r="N112" i="18"/>
  <c r="X113" i="20" s="1"/>
  <c r="M78" i="19"/>
  <c r="R79" i="20" s="1"/>
  <c r="M66" i="19"/>
  <c r="R67" i="20" s="1"/>
  <c r="M120" i="19"/>
  <c r="R120" i="20" s="1"/>
  <c r="M64" i="19"/>
  <c r="R65" i="20" s="1"/>
  <c r="M52" i="19"/>
  <c r="R53" i="20" s="1"/>
  <c r="M44" i="19"/>
  <c r="R45" i="20" s="1"/>
  <c r="M36" i="19"/>
  <c r="R37" i="20" s="1"/>
  <c r="M28" i="19"/>
  <c r="R29" i="20" s="1"/>
  <c r="K118" i="19"/>
  <c r="H118" i="20" s="1"/>
  <c r="K90" i="19"/>
  <c r="H91" i="20" s="1"/>
  <c r="K54" i="19"/>
  <c r="H55" i="20" s="1"/>
  <c r="K46" i="19"/>
  <c r="H47" i="20" s="1"/>
  <c r="K30" i="19"/>
  <c r="H31" i="20" s="1"/>
  <c r="K76" i="19"/>
  <c r="H77" i="20" s="1"/>
  <c r="K56" i="19"/>
  <c r="H57" i="20" s="1"/>
  <c r="K48" i="19"/>
  <c r="H49" i="20" s="1"/>
  <c r="K40" i="19"/>
  <c r="H41" i="20" s="1"/>
  <c r="L32" i="19"/>
  <c r="M33" i="20" s="1"/>
  <c r="J36" i="19"/>
  <c r="C37" i="20" s="1"/>
  <c r="J44" i="19"/>
  <c r="C45" i="20" s="1"/>
  <c r="J52" i="19"/>
  <c r="C53" i="20" s="1"/>
  <c r="N52" i="19"/>
  <c r="W53" i="20" s="1"/>
  <c r="J84" i="19"/>
  <c r="C85" i="20" s="1"/>
  <c r="N84" i="19"/>
  <c r="W85" i="20" s="1"/>
  <c r="L88" i="19"/>
  <c r="M89" i="20" s="1"/>
  <c r="J96" i="19"/>
  <c r="C97" i="20" s="1"/>
  <c r="L98" i="19"/>
  <c r="M99" i="20" s="1"/>
  <c r="L110" i="19"/>
  <c r="M110" i="20" s="1"/>
  <c r="L120" i="19"/>
  <c r="M120" i="20" s="1"/>
  <c r="K12" i="19"/>
  <c r="H13" i="20" s="1"/>
  <c r="L28" i="19"/>
  <c r="M29" i="20" s="1"/>
  <c r="M30" i="19"/>
  <c r="R31" i="20" s="1"/>
  <c r="L36" i="19"/>
  <c r="M37" i="20" s="1"/>
  <c r="L44" i="19"/>
  <c r="M45" i="20" s="1"/>
  <c r="L52" i="19"/>
  <c r="M53" i="20" s="1"/>
  <c r="L64" i="19"/>
  <c r="M65" i="20" s="1"/>
  <c r="L84" i="19"/>
  <c r="M85" i="20" s="1"/>
  <c r="L96" i="19"/>
  <c r="M97" i="20" s="1"/>
  <c r="J98" i="19"/>
  <c r="C99" i="20" s="1"/>
  <c r="J110" i="19"/>
  <c r="C110" i="20" s="1"/>
  <c r="N110" i="19"/>
  <c r="W110" i="20" s="1"/>
  <c r="J120" i="19"/>
  <c r="C120" i="20" s="1"/>
  <c r="M4" i="19"/>
  <c r="R5" i="20" s="1"/>
  <c r="N6" i="19"/>
  <c r="W7" i="20" s="1"/>
  <c r="N10" i="19"/>
  <c r="W11" i="20" s="1"/>
  <c r="N18" i="19"/>
  <c r="W19" i="20" s="1"/>
  <c r="J22" i="19"/>
  <c r="C23" i="20" s="1"/>
  <c r="N22" i="19"/>
  <c r="W23" i="20" s="1"/>
  <c r="M29" i="19"/>
  <c r="R30" i="20" s="1"/>
  <c r="L29" i="19"/>
  <c r="M30" i="20" s="1"/>
  <c r="M65" i="19"/>
  <c r="R66" i="20" s="1"/>
  <c r="K77" i="19"/>
  <c r="H78" i="20" s="1"/>
  <c r="J77" i="19"/>
  <c r="C78" i="20" s="1"/>
  <c r="K81" i="19"/>
  <c r="H82" i="20" s="1"/>
  <c r="J81" i="19"/>
  <c r="C82" i="20" s="1"/>
  <c r="M93" i="19"/>
  <c r="R94" i="20" s="1"/>
  <c r="M97" i="19"/>
  <c r="R98" i="20" s="1"/>
  <c r="K109" i="19"/>
  <c r="H109" i="20" s="1"/>
  <c r="J109" i="19"/>
  <c r="C109" i="20" s="1"/>
  <c r="J113" i="19"/>
  <c r="C113" i="20" s="1"/>
  <c r="K31" i="19"/>
  <c r="H32" i="20" s="1"/>
  <c r="K69" i="19"/>
  <c r="H70" i="20" s="1"/>
  <c r="J69" i="19"/>
  <c r="C70" i="20" s="1"/>
  <c r="K73" i="19"/>
  <c r="H74" i="20" s="1"/>
  <c r="J73" i="19"/>
  <c r="C74" i="20" s="1"/>
  <c r="N77" i="19"/>
  <c r="W78" i="20" s="1"/>
  <c r="N81" i="19"/>
  <c r="W82" i="20" s="1"/>
  <c r="M89" i="19"/>
  <c r="R90" i="20" s="1"/>
  <c r="K101" i="19"/>
  <c r="H102" i="20" s="1"/>
  <c r="J101" i="19"/>
  <c r="C102" i="20" s="1"/>
  <c r="K105" i="19"/>
  <c r="H106" i="20" s="1"/>
  <c r="J105" i="19"/>
  <c r="C106" i="20" s="1"/>
  <c r="N109" i="19"/>
  <c r="W109" i="20" s="1"/>
  <c r="N113" i="19"/>
  <c r="W113" i="20" s="1"/>
  <c r="M117" i="19"/>
  <c r="R117" i="20" s="1"/>
  <c r="M77" i="19"/>
  <c r="R78" i="20" s="1"/>
  <c r="M81" i="19"/>
  <c r="R82" i="20" s="1"/>
  <c r="M109" i="19"/>
  <c r="R109" i="20" s="1"/>
  <c r="M113" i="19"/>
  <c r="R113" i="20" s="1"/>
  <c r="J30" i="19"/>
  <c r="C31" i="20" s="1"/>
  <c r="N30" i="19"/>
  <c r="W31" i="20" s="1"/>
  <c r="N61" i="19"/>
  <c r="W62" i="20" s="1"/>
  <c r="M69" i="19"/>
  <c r="R70" i="20" s="1"/>
  <c r="M73" i="19"/>
  <c r="R74" i="20" s="1"/>
  <c r="N93" i="19"/>
  <c r="W94" i="20" s="1"/>
  <c r="N97" i="19"/>
  <c r="W98" i="20" s="1"/>
  <c r="M105" i="19"/>
  <c r="R106" i="20" s="1"/>
  <c r="M67" i="19"/>
  <c r="R68" i="20" s="1"/>
  <c r="M83" i="19"/>
  <c r="R84" i="20" s="1"/>
  <c r="N83" i="19"/>
  <c r="W84" i="20" s="1"/>
  <c r="M99" i="19"/>
  <c r="R100" i="20" s="1"/>
  <c r="M107" i="19"/>
  <c r="M123" i="19"/>
  <c r="R123" i="20" s="1"/>
  <c r="N123" i="19"/>
  <c r="W123" i="20" s="1"/>
  <c r="K67" i="19"/>
  <c r="H68" i="20" s="1"/>
  <c r="M71" i="19"/>
  <c r="R72" i="20" s="1"/>
  <c r="M95" i="19"/>
  <c r="R96" i="20" s="1"/>
  <c r="M111" i="19"/>
  <c r="R111" i="20" s="1"/>
  <c r="M119" i="19"/>
  <c r="R119" i="20" s="1"/>
  <c r="M8" i="18"/>
  <c r="S9" i="20" s="1"/>
  <c r="N9" i="18"/>
  <c r="X10" i="20" s="1"/>
  <c r="K13" i="18"/>
  <c r="I14" i="20" s="1"/>
  <c r="K16" i="18"/>
  <c r="I17" i="20" s="1"/>
  <c r="J9" i="18"/>
  <c r="D10" i="20" s="1"/>
  <c r="M11" i="18"/>
  <c r="S12" i="20" s="1"/>
  <c r="M10" i="18"/>
  <c r="S11" i="20" s="1"/>
  <c r="L13" i="18"/>
  <c r="N14" i="20" s="1"/>
  <c r="N13" i="18"/>
  <c r="X14" i="20" s="1"/>
  <c r="K15" i="18"/>
  <c r="I16" i="20" s="1"/>
  <c r="M16" i="18"/>
  <c r="S17" i="20" s="1"/>
  <c r="K17" i="18"/>
  <c r="I18" i="20" s="1"/>
  <c r="J17" i="18"/>
  <c r="D18" i="20" s="1"/>
  <c r="L48" i="18"/>
  <c r="N49" i="20" s="1"/>
  <c r="M109" i="18"/>
  <c r="S110" i="20" s="1"/>
  <c r="J4" i="18"/>
  <c r="D5" i="20" s="1"/>
  <c r="N4" i="18"/>
  <c r="X5" i="20" s="1"/>
  <c r="L8" i="18"/>
  <c r="N9" i="20" s="1"/>
  <c r="J12" i="18"/>
  <c r="D13" i="20" s="1"/>
  <c r="N12" i="18"/>
  <c r="X13" i="20" s="1"/>
  <c r="J20" i="18"/>
  <c r="D21" i="20" s="1"/>
  <c r="J22" i="18"/>
  <c r="D23" i="20" s="1"/>
  <c r="N22" i="18"/>
  <c r="X23" i="20" s="1"/>
  <c r="L27" i="18"/>
  <c r="N28" i="20" s="1"/>
  <c r="L28" i="18"/>
  <c r="N29" i="20" s="1"/>
  <c r="L30" i="18"/>
  <c r="N31" i="20" s="1"/>
  <c r="M30" i="18"/>
  <c r="S31" i="20" s="1"/>
  <c r="K36" i="18"/>
  <c r="I37" i="20" s="1"/>
  <c r="K44" i="18"/>
  <c r="I45" i="20" s="1"/>
  <c r="J44" i="18"/>
  <c r="D45" i="20" s="1"/>
  <c r="M62" i="18"/>
  <c r="S63" i="20" s="1"/>
  <c r="M78" i="18"/>
  <c r="S79" i="20" s="1"/>
  <c r="N101" i="18"/>
  <c r="X102" i="20" s="1"/>
  <c r="M17" i="18"/>
  <c r="S18" i="20" s="1"/>
  <c r="M19" i="18"/>
  <c r="S20" i="20" s="1"/>
  <c r="K21" i="18"/>
  <c r="I22" i="20" s="1"/>
  <c r="K34" i="18"/>
  <c r="I35" i="20" s="1"/>
  <c r="J34" i="18"/>
  <c r="D35" i="20" s="1"/>
  <c r="L40" i="18"/>
  <c r="N41" i="20" s="1"/>
  <c r="L56" i="18"/>
  <c r="N57" i="20" s="1"/>
  <c r="M88" i="18"/>
  <c r="S89" i="20" s="1"/>
  <c r="L4" i="18"/>
  <c r="N5" i="20" s="1"/>
  <c r="J8" i="18"/>
  <c r="D9" i="20" s="1"/>
  <c r="J10" i="18"/>
  <c r="D11" i="20" s="1"/>
  <c r="N10" i="18"/>
  <c r="X11" i="20" s="1"/>
  <c r="L12" i="18"/>
  <c r="N13" i="20" s="1"/>
  <c r="J16" i="18"/>
  <c r="D17" i="20" s="1"/>
  <c r="N16" i="18"/>
  <c r="X17" i="20" s="1"/>
  <c r="J18" i="18"/>
  <c r="D19" i="20" s="1"/>
  <c r="N18" i="18"/>
  <c r="X19" i="20" s="1"/>
  <c r="L20" i="18"/>
  <c r="N21" i="20" s="1"/>
  <c r="L22" i="18"/>
  <c r="N23" i="20" s="1"/>
  <c r="L61" i="18"/>
  <c r="N62" i="20" s="1"/>
  <c r="J62" i="18"/>
  <c r="D63" i="20" s="1"/>
  <c r="N62" i="18"/>
  <c r="X63" i="20" s="1"/>
  <c r="J71" i="18"/>
  <c r="D72" i="20" s="1"/>
  <c r="J78" i="18"/>
  <c r="D79" i="20" s="1"/>
  <c r="N78" i="18"/>
  <c r="X79" i="20" s="1"/>
  <c r="K81" i="18"/>
  <c r="I82" i="20" s="1"/>
  <c r="K85" i="18"/>
  <c r="I86" i="20" s="1"/>
  <c r="L93" i="18"/>
  <c r="N94" i="20" s="1"/>
  <c r="J103" i="18"/>
  <c r="D104" i="20" s="1"/>
  <c r="J109" i="18"/>
  <c r="D110" i="20" s="1"/>
  <c r="N109" i="18"/>
  <c r="X110" i="20" s="1"/>
  <c r="K116" i="18"/>
  <c r="I117" i="20" s="1"/>
  <c r="L119" i="18"/>
  <c r="N120" i="20" s="1"/>
  <c r="N122" i="18"/>
  <c r="X123" i="20" s="1"/>
  <c r="L62" i="18"/>
  <c r="N63" i="20" s="1"/>
  <c r="J66" i="18"/>
  <c r="D67" i="20" s="1"/>
  <c r="N66" i="18"/>
  <c r="X67" i="20" s="1"/>
  <c r="L78" i="18"/>
  <c r="N79" i="20" s="1"/>
  <c r="L81" i="18"/>
  <c r="N82" i="20" s="1"/>
  <c r="J87" i="18"/>
  <c r="D88" i="20" s="1"/>
  <c r="J88" i="18"/>
  <c r="D89" i="20" s="1"/>
  <c r="L109" i="18"/>
  <c r="N110" i="20" s="1"/>
  <c r="L112" i="18"/>
  <c r="N113" i="20" s="1"/>
  <c r="L116" i="18"/>
  <c r="N117" i="20" s="1"/>
  <c r="N119" i="18"/>
  <c r="X120" i="20" s="1"/>
  <c r="J11" i="18"/>
  <c r="D12" i="20" s="1"/>
  <c r="N11" i="18"/>
  <c r="X12" i="20" s="1"/>
  <c r="N15" i="18"/>
  <c r="X16" i="20" s="1"/>
  <c r="J19" i="18"/>
  <c r="D20" i="20" s="1"/>
  <c r="N19" i="18"/>
  <c r="X20" i="20" s="1"/>
  <c r="K30" i="18"/>
  <c r="I31" i="20" s="1"/>
  <c r="J30" i="18"/>
  <c r="D31" i="20" s="1"/>
  <c r="M34" i="18"/>
  <c r="S35" i="20" s="1"/>
  <c r="N34" i="18"/>
  <c r="X35" i="20" s="1"/>
  <c r="K38" i="18"/>
  <c r="I39" i="20" s="1"/>
  <c r="J38" i="18"/>
  <c r="D39" i="20" s="1"/>
  <c r="K46" i="18"/>
  <c r="I47" i="20" s="1"/>
  <c r="K54" i="18"/>
  <c r="I55" i="20" s="1"/>
  <c r="J54" i="18"/>
  <c r="D55" i="20" s="1"/>
  <c r="M61" i="18"/>
  <c r="S62" i="20" s="1"/>
  <c r="K73" i="18"/>
  <c r="I74" i="20" s="1"/>
  <c r="J73" i="18"/>
  <c r="D74" i="20" s="1"/>
  <c r="K77" i="18"/>
  <c r="I78" i="20" s="1"/>
  <c r="M89" i="18"/>
  <c r="S90" i="20" s="1"/>
  <c r="K105" i="18"/>
  <c r="I106" i="20" s="1"/>
  <c r="K108" i="18"/>
  <c r="I109" i="20" s="1"/>
  <c r="J108" i="18"/>
  <c r="D109" i="20" s="1"/>
  <c r="J33" i="18"/>
  <c r="D34" i="20" s="1"/>
  <c r="N33" i="18"/>
  <c r="X34" i="20" s="1"/>
  <c r="L38" i="18"/>
  <c r="N39" i="20" s="1"/>
  <c r="K40" i="18"/>
  <c r="I41" i="20" s="1"/>
  <c r="J40" i="18"/>
  <c r="D41" i="20" s="1"/>
  <c r="M44" i="18"/>
  <c r="S45" i="20" s="1"/>
  <c r="L46" i="18"/>
  <c r="N47" i="20" s="1"/>
  <c r="J48" i="18"/>
  <c r="D49" i="20" s="1"/>
  <c r="M52" i="18"/>
  <c r="S53" i="20" s="1"/>
  <c r="L54" i="18"/>
  <c r="N55" i="20" s="1"/>
  <c r="J56" i="18"/>
  <c r="D57" i="20" s="1"/>
  <c r="N73" i="18"/>
  <c r="X74" i="20" s="1"/>
  <c r="M81" i="18"/>
  <c r="S82" i="20" s="1"/>
  <c r="M85" i="18"/>
  <c r="S86" i="20" s="1"/>
  <c r="K97" i="18"/>
  <c r="I98" i="20" s="1"/>
  <c r="K101" i="18"/>
  <c r="I102" i="20" s="1"/>
  <c r="J101" i="18"/>
  <c r="D102" i="20" s="1"/>
  <c r="N105" i="18"/>
  <c r="X106" i="20" s="1"/>
  <c r="N108" i="18"/>
  <c r="X109" i="20" s="1"/>
  <c r="M112" i="18"/>
  <c r="S113" i="20" s="1"/>
  <c r="M116" i="18"/>
  <c r="S117" i="20" s="1"/>
  <c r="M38" i="18"/>
  <c r="S39" i="20" s="1"/>
  <c r="M46" i="18"/>
  <c r="S47" i="20" s="1"/>
  <c r="M54" i="18"/>
  <c r="S55" i="20" s="1"/>
  <c r="M73" i="18"/>
  <c r="S74" i="20" s="1"/>
  <c r="M105" i="18"/>
  <c r="S106" i="20" s="1"/>
  <c r="M108" i="18"/>
  <c r="S109" i="20" s="1"/>
  <c r="J25" i="18"/>
  <c r="D26" i="20" s="1"/>
  <c r="N25" i="18"/>
  <c r="X26" i="20" s="1"/>
  <c r="M28" i="18"/>
  <c r="S29" i="20" s="1"/>
  <c r="L33" i="18"/>
  <c r="N34" i="20" s="1"/>
  <c r="M48" i="18"/>
  <c r="S49" i="20" s="1"/>
  <c r="M56" i="18"/>
  <c r="S57" i="20" s="1"/>
  <c r="N61" i="18"/>
  <c r="X62" i="20" s="1"/>
  <c r="N93" i="18"/>
  <c r="X94" i="20" s="1"/>
  <c r="M97" i="18"/>
  <c r="S98" i="20" s="1"/>
  <c r="M101" i="18"/>
  <c r="S102" i="20" s="1"/>
  <c r="M71" i="18"/>
  <c r="S72" i="20" s="1"/>
  <c r="N71" i="18"/>
  <c r="X72" i="20" s="1"/>
  <c r="M87" i="18"/>
  <c r="S88" i="20" s="1"/>
  <c r="N87" i="18"/>
  <c r="X88" i="20" s="1"/>
  <c r="M103" i="18"/>
  <c r="S104" i="20" s="1"/>
  <c r="N103" i="18"/>
  <c r="X104" i="20" s="1"/>
  <c r="K71" i="18"/>
  <c r="I72" i="20" s="1"/>
  <c r="M75" i="18"/>
  <c r="S76" i="20" s="1"/>
  <c r="M83" i="18"/>
  <c r="S84" i="20" s="1"/>
  <c r="K87" i="18"/>
  <c r="I88" i="20" s="1"/>
  <c r="M99" i="18"/>
  <c r="S100" i="20" s="1"/>
  <c r="K103" i="18"/>
  <c r="I104" i="20" s="1"/>
  <c r="M122" i="18"/>
  <c r="S123" i="20" s="1"/>
  <c r="J22" i="17"/>
  <c r="L22" i="17" s="1"/>
  <c r="M22" i="17" s="1"/>
  <c r="J46" i="17"/>
  <c r="L46" i="17" s="1"/>
  <c r="J62" i="17"/>
  <c r="L62" i="17" s="1"/>
  <c r="J18" i="17"/>
  <c r="L18" i="17" s="1"/>
  <c r="J26" i="17"/>
  <c r="L26" i="17" s="1"/>
  <c r="J42" i="17"/>
  <c r="L42" i="17" s="1"/>
  <c r="J58" i="17"/>
  <c r="L58" i="17" s="1"/>
  <c r="D32" i="16"/>
  <c r="J33" i="3"/>
  <c r="J41" i="3"/>
  <c r="J49" i="3"/>
  <c r="J57" i="3"/>
  <c r="J9" i="3"/>
  <c r="J17" i="3"/>
  <c r="J25" i="3"/>
  <c r="J64" i="3"/>
  <c r="J29" i="3"/>
  <c r="J37" i="3"/>
  <c r="J45" i="3"/>
  <c r="J53" i="3"/>
  <c r="J61" i="3"/>
  <c r="J83" i="6"/>
  <c r="J91" i="6"/>
  <c r="J6" i="6"/>
  <c r="J106" i="6"/>
  <c r="J112" i="6"/>
  <c r="J120" i="6"/>
  <c r="J127" i="6"/>
  <c r="J135" i="6"/>
  <c r="J80" i="6"/>
  <c r="J87" i="6"/>
  <c r="J95" i="6"/>
  <c r="J102" i="6"/>
  <c r="J7" i="6"/>
  <c r="J109" i="6"/>
  <c r="J116" i="6"/>
  <c r="J123" i="6"/>
  <c r="J131" i="6"/>
  <c r="L141" i="20" l="1" a="1"/>
  <c r="L141" i="20" s="1"/>
  <c r="N8" i="19"/>
  <c r="W9" i="20" s="1"/>
  <c r="L8" i="19"/>
  <c r="M9" i="20" s="1"/>
  <c r="M8" i="19"/>
  <c r="R9" i="20" s="1"/>
  <c r="N14" i="19"/>
  <c r="W15" i="20" s="1"/>
  <c r="K14" i="19"/>
  <c r="H15" i="20" s="1"/>
  <c r="L14" i="19"/>
  <c r="M15" i="20" s="1"/>
  <c r="J83" i="18"/>
  <c r="D84" i="20" s="1"/>
  <c r="L83" i="18"/>
  <c r="N84" i="20" s="1"/>
  <c r="L110" i="18"/>
  <c r="N111" i="20" s="1"/>
  <c r="J110" i="18"/>
  <c r="D111" i="20" s="1"/>
  <c r="M14" i="18"/>
  <c r="S15" i="20" s="1"/>
  <c r="L14" i="18"/>
  <c r="N15" i="20" s="1"/>
  <c r="N42" i="18"/>
  <c r="X43" i="20" s="1"/>
  <c r="J42" i="18"/>
  <c r="D43" i="20" s="1"/>
  <c r="K42" i="18"/>
  <c r="I43" i="20" s="1"/>
  <c r="J95" i="18"/>
  <c r="D96" i="20" s="1"/>
  <c r="M95" i="18"/>
  <c r="S96" i="20" s="1"/>
  <c r="J36" i="18"/>
  <c r="D37" i="20" s="1"/>
  <c r="M36" i="18"/>
  <c r="S37" i="20" s="1"/>
  <c r="M63" i="19"/>
  <c r="R64" i="20" s="1"/>
  <c r="J63" i="19"/>
  <c r="C64" i="20" s="1"/>
  <c r="N103" i="19"/>
  <c r="W104" i="20" s="1"/>
  <c r="J103" i="19"/>
  <c r="C104" i="20" s="1"/>
  <c r="J27" i="18"/>
  <c r="D28" i="20" s="1"/>
  <c r="K86" i="19"/>
  <c r="H87" i="20" s="1"/>
  <c r="N86" i="19"/>
  <c r="W87" i="20" s="1"/>
  <c r="N87" i="19"/>
  <c r="W88" i="20" s="1"/>
  <c r="M87" i="19"/>
  <c r="R88" i="20" s="1"/>
  <c r="K87" i="19"/>
  <c r="H88" i="20" s="1"/>
  <c r="L87" i="19"/>
  <c r="M88" i="20" s="1"/>
  <c r="L26" i="19"/>
  <c r="M27" i="20" s="1"/>
  <c r="K26" i="19"/>
  <c r="H27" i="20" s="1"/>
  <c r="V141" i="20"/>
  <c r="L147" i="20"/>
  <c r="Q141" i="20"/>
  <c r="AA141" i="20"/>
  <c r="J6" i="18"/>
  <c r="D7" i="20" s="1"/>
  <c r="M6" i="18"/>
  <c r="S7" i="20" s="1"/>
  <c r="N6" i="18"/>
  <c r="X7" i="20" s="1"/>
  <c r="K6" i="18"/>
  <c r="I7" i="20" s="1"/>
  <c r="J121" i="19"/>
  <c r="C121" i="20" s="1"/>
  <c r="M121" i="19"/>
  <c r="R121" i="20" s="1"/>
  <c r="K121" i="19"/>
  <c r="H121" i="20" s="1"/>
  <c r="M69" i="18"/>
  <c r="S70" i="20" s="1"/>
  <c r="K83" i="18"/>
  <c r="I84" i="20" s="1"/>
  <c r="L42" i="18"/>
  <c r="N43" i="20" s="1"/>
  <c r="L6" i="18"/>
  <c r="N7" i="20" s="1"/>
  <c r="N14" i="18"/>
  <c r="X15" i="20" s="1"/>
  <c r="M103" i="19"/>
  <c r="R104" i="20" s="1"/>
  <c r="N75" i="19"/>
  <c r="W76" i="20" s="1"/>
  <c r="J87" i="19"/>
  <c r="C88" i="20" s="1"/>
  <c r="J16" i="19"/>
  <c r="C17" i="20" s="1"/>
  <c r="J60" i="19"/>
  <c r="C61" i="20" s="1"/>
  <c r="M82" i="19"/>
  <c r="R83" i="20" s="1"/>
  <c r="M26" i="19"/>
  <c r="R27" i="20" s="1"/>
  <c r="M100" i="19"/>
  <c r="R101" i="20" s="1"/>
  <c r="J69" i="18"/>
  <c r="D70" i="20" s="1"/>
  <c r="M42" i="18"/>
  <c r="S43" i="20" s="1"/>
  <c r="N60" i="19"/>
  <c r="W61" i="20" s="1"/>
  <c r="M75" i="19"/>
  <c r="R76" i="20" s="1"/>
  <c r="K8" i="19"/>
  <c r="H9" i="20" s="1"/>
  <c r="J100" i="19"/>
  <c r="C101" i="20" s="1"/>
  <c r="L16" i="19"/>
  <c r="M17" i="20" s="1"/>
  <c r="G141" i="20"/>
  <c r="N21" i="18"/>
  <c r="X22" i="20" s="1"/>
  <c r="K75" i="19"/>
  <c r="H76" i="20" s="1"/>
  <c r="J8" i="19"/>
  <c r="C9" i="20" s="1"/>
  <c r="J75" i="19"/>
  <c r="C76" i="20" s="1"/>
  <c r="K63" i="19"/>
  <c r="H64" i="20" s="1"/>
  <c r="K103" i="19"/>
  <c r="H104" i="20" s="1"/>
  <c r="K14" i="18"/>
  <c r="I15" i="20" s="1"/>
  <c r="L63" i="19"/>
  <c r="M64" i="20" s="1"/>
  <c r="J14" i="19"/>
  <c r="C15" i="20" s="1"/>
  <c r="J72" i="19"/>
  <c r="C73" i="20" s="1"/>
  <c r="K100" i="19"/>
  <c r="H101" i="20" s="1"/>
  <c r="L82" i="19"/>
  <c r="M83" i="20" s="1"/>
  <c r="M86" i="19"/>
  <c r="R87" i="20" s="1"/>
  <c r="N72" i="19"/>
  <c r="W73" i="20" s="1"/>
  <c r="J99" i="19"/>
  <c r="C100" i="20" s="1"/>
  <c r="K70" i="18"/>
  <c r="I71" i="20" s="1"/>
  <c r="K107" i="18"/>
  <c r="I108" i="20" s="1"/>
  <c r="N122" i="19"/>
  <c r="W122" i="20" s="1"/>
  <c r="M122" i="19"/>
  <c r="R122" i="20" s="1"/>
  <c r="N63" i="19"/>
  <c r="W64" i="20" s="1"/>
  <c r="J26" i="19"/>
  <c r="C27" i="20" s="1"/>
  <c r="L121" i="19"/>
  <c r="M121" i="20" s="1"/>
  <c r="L86" i="19"/>
  <c r="M87" i="20" s="1"/>
  <c r="M14" i="19"/>
  <c r="R15" i="20" s="1"/>
  <c r="M72" i="19"/>
  <c r="R73" i="20" s="1"/>
  <c r="M16" i="19"/>
  <c r="R17" i="20" s="1"/>
  <c r="M60" i="19"/>
  <c r="R61" i="20" s="1"/>
  <c r="N89" i="18"/>
  <c r="X90" i="20" s="1"/>
  <c r="M77" i="18"/>
  <c r="S78" i="20" s="1"/>
  <c r="J77" i="18"/>
  <c r="D78" i="20" s="1"/>
  <c r="M33" i="19"/>
  <c r="R34" i="20" s="1"/>
  <c r="L4" i="19"/>
  <c r="M5" i="20" s="1"/>
  <c r="K50" i="18"/>
  <c r="I51" i="20" s="1"/>
  <c r="L13" i="19"/>
  <c r="M14" i="20" s="1"/>
  <c r="K74" i="18"/>
  <c r="I75" i="20" s="1"/>
  <c r="M49" i="19"/>
  <c r="R50" i="20" s="1"/>
  <c r="K9" i="19"/>
  <c r="H10" i="20" s="1"/>
  <c r="M6" i="19"/>
  <c r="R7" i="20" s="1"/>
  <c r="K107" i="19"/>
  <c r="N121" i="19"/>
  <c r="W121" i="20" s="1"/>
  <c r="K88" i="18"/>
  <c r="I89" i="20" s="1"/>
  <c r="J24" i="19"/>
  <c r="C25" i="20" s="1"/>
  <c r="J82" i="19"/>
  <c r="C83" i="20" s="1"/>
  <c r="J12" i="19"/>
  <c r="C13" i="20" s="1"/>
  <c r="J32" i="19"/>
  <c r="C33" i="20" s="1"/>
  <c r="J86" i="19"/>
  <c r="C87" i="20" s="1"/>
  <c r="J90" i="19"/>
  <c r="C91" i="20" s="1"/>
  <c r="K16" i="19"/>
  <c r="H17" i="20" s="1"/>
  <c r="K4" i="19"/>
  <c r="H5" i="20" s="1"/>
  <c r="L90" i="19"/>
  <c r="M91" i="20" s="1"/>
  <c r="M76" i="19"/>
  <c r="R77" i="20" s="1"/>
  <c r="M20" i="19"/>
  <c r="R21" i="20" s="1"/>
  <c r="M70" i="19"/>
  <c r="R71" i="20" s="1"/>
  <c r="M96" i="19"/>
  <c r="R97" i="20" s="1"/>
  <c r="N32" i="19"/>
  <c r="W33" i="20" s="1"/>
  <c r="K74" i="19"/>
  <c r="H75" i="20" s="1"/>
  <c r="L24" i="19"/>
  <c r="M25" i="20" s="1"/>
  <c r="K72" i="19"/>
  <c r="H73" i="20" s="1"/>
  <c r="K95" i="18"/>
  <c r="I96" i="20" s="1"/>
  <c r="K69" i="18"/>
  <c r="I70" i="20" s="1"/>
  <c r="N83" i="18"/>
  <c r="X84" i="20" s="1"/>
  <c r="N36" i="18"/>
  <c r="X37" i="20" s="1"/>
  <c r="L36" i="18"/>
  <c r="N37" i="20" s="1"/>
  <c r="K110" i="18"/>
  <c r="I111" i="20" s="1"/>
  <c r="N110" i="18"/>
  <c r="X111" i="20" s="1"/>
  <c r="N95" i="18"/>
  <c r="X96" i="20" s="1"/>
  <c r="N27" i="18"/>
  <c r="X28" i="20" s="1"/>
  <c r="L95" i="18"/>
  <c r="N96" i="20" s="1"/>
  <c r="K27" i="18"/>
  <c r="I28" i="20" s="1"/>
  <c r="L69" i="18"/>
  <c r="N70" i="20" s="1"/>
  <c r="K23" i="18"/>
  <c r="I24" i="20" s="1"/>
  <c r="L50" i="18"/>
  <c r="N51" i="20" s="1"/>
  <c r="L122" i="19"/>
  <c r="M122" i="20" s="1"/>
  <c r="K99" i="19"/>
  <c r="H100" i="20" s="1"/>
  <c r="J10" i="19"/>
  <c r="C11" i="20" s="1"/>
  <c r="L74" i="19"/>
  <c r="M75" i="20" s="1"/>
  <c r="M18" i="19"/>
  <c r="R19" i="20" s="1"/>
  <c r="N99" i="19"/>
  <c r="W100" i="20" s="1"/>
  <c r="J18" i="19"/>
  <c r="C19" i="20" s="1"/>
  <c r="J74" i="19"/>
  <c r="C75" i="20" s="1"/>
  <c r="K18" i="19"/>
  <c r="H19" i="20" s="1"/>
  <c r="K10" i="19"/>
  <c r="H11" i="20" s="1"/>
  <c r="M10" i="19"/>
  <c r="R11" i="20" s="1"/>
  <c r="O29" i="20"/>
  <c r="J29" i="20"/>
  <c r="T29" i="20"/>
  <c r="Y99" i="20"/>
  <c r="T99" i="20"/>
  <c r="O99" i="20"/>
  <c r="J99" i="20"/>
  <c r="O85" i="20"/>
  <c r="J85" i="20"/>
  <c r="T85" i="20"/>
  <c r="Y107" i="20"/>
  <c r="T107" i="20"/>
  <c r="O107" i="20"/>
  <c r="J107" i="20"/>
  <c r="Y66" i="20"/>
  <c r="T66" i="20"/>
  <c r="J66" i="20"/>
  <c r="O66" i="20"/>
  <c r="Y54" i="20"/>
  <c r="T54" i="20"/>
  <c r="O54" i="20"/>
  <c r="J54" i="20"/>
  <c r="Y21" i="20"/>
  <c r="O21" i="20"/>
  <c r="J21" i="20"/>
  <c r="T21" i="20"/>
  <c r="Y56" i="20"/>
  <c r="T56" i="20"/>
  <c r="O56" i="20"/>
  <c r="J56" i="20"/>
  <c r="Y88" i="20"/>
  <c r="T88" i="20"/>
  <c r="O88" i="20"/>
  <c r="J88" i="20"/>
  <c r="Y103" i="20"/>
  <c r="T103" i="20"/>
  <c r="O103" i="20"/>
  <c r="J103" i="20"/>
  <c r="Y50" i="20"/>
  <c r="T50" i="20"/>
  <c r="J50" i="20"/>
  <c r="O50" i="20"/>
  <c r="Y19" i="20"/>
  <c r="T19" i="20"/>
  <c r="O19" i="20"/>
  <c r="J19" i="20"/>
  <c r="Y30" i="20"/>
  <c r="T30" i="20"/>
  <c r="O30" i="20"/>
  <c r="J30" i="20"/>
  <c r="Y13" i="20"/>
  <c r="O13" i="20"/>
  <c r="J13" i="20"/>
  <c r="T13" i="20"/>
  <c r="Y28" i="20"/>
  <c r="T28" i="20"/>
  <c r="O28" i="20"/>
  <c r="J28" i="20"/>
  <c r="Y48" i="20"/>
  <c r="T48" i="20"/>
  <c r="O48" i="20"/>
  <c r="J48" i="20"/>
  <c r="Y64" i="20"/>
  <c r="T64" i="20"/>
  <c r="O64" i="20"/>
  <c r="J64" i="20"/>
  <c r="Y80" i="20"/>
  <c r="T80" i="20"/>
  <c r="O80" i="20"/>
  <c r="J80" i="20"/>
  <c r="Y95" i="20"/>
  <c r="T95" i="20"/>
  <c r="O95" i="20"/>
  <c r="J95" i="20"/>
  <c r="Y110" i="20"/>
  <c r="T110" i="20"/>
  <c r="O110" i="20"/>
  <c r="J110" i="20"/>
  <c r="T23" i="20"/>
  <c r="O23" i="20"/>
  <c r="J23" i="20"/>
  <c r="T63" i="20"/>
  <c r="O63" i="20"/>
  <c r="J63" i="20"/>
  <c r="T83" i="20"/>
  <c r="O83" i="20"/>
  <c r="J83" i="20"/>
  <c r="T98" i="20"/>
  <c r="J98" i="20"/>
  <c r="O98" i="20"/>
  <c r="O113" i="20"/>
  <c r="T113" i="20"/>
  <c r="J113" i="20"/>
  <c r="T14" i="20"/>
  <c r="O14" i="20"/>
  <c r="J14" i="20"/>
  <c r="Y33" i="20"/>
  <c r="O33" i="20"/>
  <c r="T33" i="20"/>
  <c r="J33" i="20"/>
  <c r="Y49" i="20"/>
  <c r="O49" i="20"/>
  <c r="T49" i="20"/>
  <c r="J49" i="20"/>
  <c r="Y65" i="20"/>
  <c r="O65" i="20"/>
  <c r="T65" i="20"/>
  <c r="J65" i="20"/>
  <c r="Y115" i="20"/>
  <c r="T115" i="20"/>
  <c r="O115" i="20"/>
  <c r="J115" i="20"/>
  <c r="T82" i="20"/>
  <c r="J82" i="20"/>
  <c r="O82" i="20"/>
  <c r="Y101" i="20"/>
  <c r="O101" i="20"/>
  <c r="J101" i="20"/>
  <c r="T101" i="20"/>
  <c r="Y116" i="20"/>
  <c r="T116" i="20"/>
  <c r="O116" i="20"/>
  <c r="J116" i="20"/>
  <c r="O9" i="20"/>
  <c r="T9" i="20"/>
  <c r="J9" i="20"/>
  <c r="T67" i="20"/>
  <c r="O67" i="20"/>
  <c r="J67" i="20"/>
  <c r="T92" i="20"/>
  <c r="O92" i="20"/>
  <c r="J92" i="20"/>
  <c r="T47" i="20"/>
  <c r="O47" i="20"/>
  <c r="J47" i="20"/>
  <c r="T8" i="20"/>
  <c r="O8" i="20"/>
  <c r="J8" i="20"/>
  <c r="O77" i="20"/>
  <c r="J77" i="20"/>
  <c r="T77" i="20"/>
  <c r="Y42" i="20"/>
  <c r="T42" i="20"/>
  <c r="J42" i="20"/>
  <c r="O42" i="20"/>
  <c r="Y62" i="20"/>
  <c r="T62" i="20"/>
  <c r="O62" i="20"/>
  <c r="J62" i="20"/>
  <c r="Y17" i="20"/>
  <c r="O17" i="20"/>
  <c r="T17" i="20"/>
  <c r="J17" i="20"/>
  <c r="Y36" i="20"/>
  <c r="T36" i="20"/>
  <c r="O36" i="20"/>
  <c r="J36" i="20"/>
  <c r="Y52" i="20"/>
  <c r="T52" i="20"/>
  <c r="O52" i="20"/>
  <c r="J52" i="20"/>
  <c r="Y68" i="20"/>
  <c r="T68" i="20"/>
  <c r="O68" i="20"/>
  <c r="J68" i="20"/>
  <c r="Y84" i="20"/>
  <c r="T84" i="20"/>
  <c r="O84" i="20"/>
  <c r="J84" i="20"/>
  <c r="Y114" i="20"/>
  <c r="T114" i="20"/>
  <c r="J114" i="20"/>
  <c r="O114" i="20"/>
  <c r="Y70" i="20"/>
  <c r="T70" i="20"/>
  <c r="O70" i="20"/>
  <c r="J70" i="20"/>
  <c r="T31" i="20"/>
  <c r="O31" i="20"/>
  <c r="J31" i="20"/>
  <c r="T71" i="20"/>
  <c r="O71" i="20"/>
  <c r="J71" i="20"/>
  <c r="T87" i="20"/>
  <c r="O87" i="20"/>
  <c r="J87" i="20"/>
  <c r="T102" i="20"/>
  <c r="O102" i="20"/>
  <c r="J102" i="20"/>
  <c r="O121" i="20"/>
  <c r="T121" i="20"/>
  <c r="J121" i="20"/>
  <c r="T18" i="20"/>
  <c r="J18" i="20"/>
  <c r="O18" i="20"/>
  <c r="O37" i="20"/>
  <c r="J37" i="20"/>
  <c r="T37" i="20"/>
  <c r="O53" i="20"/>
  <c r="J53" i="20"/>
  <c r="T53" i="20"/>
  <c r="T119" i="20"/>
  <c r="O119" i="20"/>
  <c r="J119" i="20"/>
  <c r="T90" i="20"/>
  <c r="J90" i="20"/>
  <c r="O90" i="20"/>
  <c r="O105" i="20"/>
  <c r="T105" i="20"/>
  <c r="J105" i="20"/>
  <c r="Y120" i="20"/>
  <c r="T120" i="20"/>
  <c r="O120" i="20"/>
  <c r="J120" i="20"/>
  <c r="T74" i="20"/>
  <c r="J74" i="20"/>
  <c r="O74" i="20"/>
  <c r="E117" i="20"/>
  <c r="O117" i="20"/>
  <c r="J117" i="20"/>
  <c r="T117" i="20"/>
  <c r="T55" i="20"/>
  <c r="O55" i="20"/>
  <c r="J55" i="20"/>
  <c r="T20" i="20"/>
  <c r="O20" i="20"/>
  <c r="J20" i="20"/>
  <c r="Y25" i="20"/>
  <c r="O25" i="20"/>
  <c r="T25" i="20"/>
  <c r="J25" i="20"/>
  <c r="Y89" i="20"/>
  <c r="O89" i="20"/>
  <c r="T89" i="20"/>
  <c r="J89" i="20"/>
  <c r="Y32" i="20"/>
  <c r="T32" i="20"/>
  <c r="O32" i="20"/>
  <c r="J32" i="20"/>
  <c r="Y34" i="20"/>
  <c r="T34" i="20"/>
  <c r="J34" i="20"/>
  <c r="O34" i="20"/>
  <c r="Y7" i="20"/>
  <c r="T7" i="20"/>
  <c r="O7" i="20"/>
  <c r="J7" i="20"/>
  <c r="Y40" i="20"/>
  <c r="T40" i="20"/>
  <c r="O40" i="20"/>
  <c r="J40" i="20"/>
  <c r="Y72" i="20"/>
  <c r="T72" i="20"/>
  <c r="O72" i="20"/>
  <c r="J72" i="20"/>
  <c r="Y118" i="20"/>
  <c r="T118" i="20"/>
  <c r="O118" i="20"/>
  <c r="J118" i="20"/>
  <c r="Y78" i="20"/>
  <c r="T78" i="20"/>
  <c r="O78" i="20"/>
  <c r="J78" i="20"/>
  <c r="T12" i="20"/>
  <c r="O12" i="20"/>
  <c r="J12" i="20"/>
  <c r="T43" i="20"/>
  <c r="O43" i="20"/>
  <c r="J43" i="20"/>
  <c r="T75" i="20"/>
  <c r="O75" i="20"/>
  <c r="J75" i="20"/>
  <c r="T91" i="20"/>
  <c r="O91" i="20"/>
  <c r="J91" i="20"/>
  <c r="T106" i="20"/>
  <c r="J106" i="20"/>
  <c r="O106" i="20"/>
  <c r="O5" i="20"/>
  <c r="J5" i="20"/>
  <c r="T5" i="20"/>
  <c r="T22" i="20"/>
  <c r="O22" i="20"/>
  <c r="J22" i="20"/>
  <c r="Y41" i="20"/>
  <c r="O41" i="20"/>
  <c r="T41" i="20"/>
  <c r="J41" i="20"/>
  <c r="Y57" i="20"/>
  <c r="O57" i="20"/>
  <c r="T57" i="20"/>
  <c r="J57" i="20"/>
  <c r="T100" i="20"/>
  <c r="O100" i="20"/>
  <c r="J100" i="20"/>
  <c r="Y123" i="20"/>
  <c r="T123" i="20"/>
  <c r="O123" i="20"/>
  <c r="J123" i="20"/>
  <c r="Y93" i="20"/>
  <c r="O93" i="20"/>
  <c r="J93" i="20"/>
  <c r="T93" i="20"/>
  <c r="Y108" i="20"/>
  <c r="T108" i="20"/>
  <c r="O108" i="20"/>
  <c r="J108" i="20"/>
  <c r="T35" i="20"/>
  <c r="O35" i="20"/>
  <c r="J35" i="20"/>
  <c r="T27" i="20"/>
  <c r="O27" i="20"/>
  <c r="J27" i="20"/>
  <c r="T96" i="20"/>
  <c r="O96" i="20"/>
  <c r="J96" i="20"/>
  <c r="O69" i="20"/>
  <c r="J69" i="20"/>
  <c r="T69" i="20"/>
  <c r="Y38" i="20"/>
  <c r="T38" i="20"/>
  <c r="O38" i="20"/>
  <c r="J38" i="20"/>
  <c r="Y58" i="20"/>
  <c r="T58" i="20"/>
  <c r="J58" i="20"/>
  <c r="O58" i="20"/>
  <c r="Y26" i="20"/>
  <c r="T26" i="20"/>
  <c r="J26" i="20"/>
  <c r="O26" i="20"/>
  <c r="Y46" i="20"/>
  <c r="T46" i="20"/>
  <c r="O46" i="20"/>
  <c r="J46" i="20"/>
  <c r="Y15" i="20"/>
  <c r="T15" i="20"/>
  <c r="O15" i="20"/>
  <c r="J15" i="20"/>
  <c r="Y24" i="20"/>
  <c r="T24" i="20"/>
  <c r="O24" i="20"/>
  <c r="J24" i="20"/>
  <c r="Y44" i="20"/>
  <c r="T44" i="20"/>
  <c r="O44" i="20"/>
  <c r="J44" i="20"/>
  <c r="Y60" i="20"/>
  <c r="T60" i="20"/>
  <c r="O60" i="20"/>
  <c r="J60" i="20"/>
  <c r="Y76" i="20"/>
  <c r="T76" i="20"/>
  <c r="O76" i="20"/>
  <c r="J76" i="20"/>
  <c r="Y122" i="20"/>
  <c r="T122" i="20"/>
  <c r="O122" i="20"/>
  <c r="J122" i="20"/>
  <c r="Y86" i="20"/>
  <c r="T86" i="20"/>
  <c r="O86" i="20"/>
  <c r="J86" i="20"/>
  <c r="T16" i="20"/>
  <c r="O16" i="20"/>
  <c r="J16" i="20"/>
  <c r="T59" i="20"/>
  <c r="O59" i="20"/>
  <c r="J59" i="20"/>
  <c r="T79" i="20"/>
  <c r="O79" i="20"/>
  <c r="J79" i="20"/>
  <c r="T94" i="20"/>
  <c r="O94" i="20"/>
  <c r="J94" i="20"/>
  <c r="O109" i="20"/>
  <c r="J109" i="20"/>
  <c r="T109" i="20"/>
  <c r="T6" i="20"/>
  <c r="O6" i="20"/>
  <c r="J6" i="20"/>
  <c r="O45" i="20"/>
  <c r="J45" i="20"/>
  <c r="T45" i="20"/>
  <c r="O61" i="20"/>
  <c r="J61" i="20"/>
  <c r="T61" i="20"/>
  <c r="T104" i="20"/>
  <c r="O104" i="20"/>
  <c r="J104" i="20"/>
  <c r="Y11" i="20"/>
  <c r="T11" i="20"/>
  <c r="O11" i="20"/>
  <c r="J11" i="20"/>
  <c r="Y97" i="20"/>
  <c r="O97" i="20"/>
  <c r="T97" i="20"/>
  <c r="J97" i="20"/>
  <c r="T112" i="20"/>
  <c r="O112" i="20"/>
  <c r="J112" i="20"/>
  <c r="T51" i="20"/>
  <c r="O51" i="20"/>
  <c r="J51" i="20"/>
  <c r="O81" i="20"/>
  <c r="T81" i="20"/>
  <c r="J81" i="20"/>
  <c r="T10" i="20"/>
  <c r="J10" i="20"/>
  <c r="O10" i="20"/>
  <c r="T39" i="20"/>
  <c r="O39" i="20"/>
  <c r="J39" i="20"/>
  <c r="T111" i="20"/>
  <c r="O111" i="20"/>
  <c r="J111" i="20"/>
  <c r="Y73" i="20"/>
  <c r="O73" i="20"/>
  <c r="T73" i="20"/>
  <c r="J73" i="20"/>
  <c r="M91" i="19"/>
  <c r="R92" i="20" s="1"/>
  <c r="J126" i="17"/>
  <c r="L126" i="17" s="1"/>
  <c r="N85" i="19"/>
  <c r="W86" i="20" s="1"/>
  <c r="M63" i="17"/>
  <c r="Y63" i="20"/>
  <c r="M99" i="17"/>
  <c r="Y98" i="20"/>
  <c r="M115" i="17"/>
  <c r="Y113" i="20"/>
  <c r="E82" i="20"/>
  <c r="Y82" i="20"/>
  <c r="M113" i="17"/>
  <c r="Y111" i="20"/>
  <c r="M11" i="17"/>
  <c r="Y12" i="20"/>
  <c r="M43" i="17"/>
  <c r="Y43" i="20"/>
  <c r="M75" i="17"/>
  <c r="Y75" i="20"/>
  <c r="M91" i="17"/>
  <c r="Y91" i="20"/>
  <c r="E106" i="20"/>
  <c r="Y106" i="20"/>
  <c r="M4" i="17"/>
  <c r="Y5" i="20"/>
  <c r="E18" i="20"/>
  <c r="Y18" i="20"/>
  <c r="M101" i="17"/>
  <c r="Y100" i="20"/>
  <c r="M35" i="17"/>
  <c r="Y35" i="20"/>
  <c r="E55" i="20"/>
  <c r="Y55" i="20"/>
  <c r="M19" i="17"/>
  <c r="Y20" i="20"/>
  <c r="M23" i="17"/>
  <c r="Y23" i="20"/>
  <c r="M83" i="17"/>
  <c r="Y83" i="20"/>
  <c r="M5" i="17"/>
  <c r="Y6" i="20"/>
  <c r="E77" i="20"/>
  <c r="Y77" i="20"/>
  <c r="M8" i="17"/>
  <c r="Y9" i="20"/>
  <c r="M67" i="17"/>
  <c r="Y67" i="20"/>
  <c r="E39" i="20"/>
  <c r="Y39" i="20"/>
  <c r="E16" i="20"/>
  <c r="Y16" i="20"/>
  <c r="E59" i="20"/>
  <c r="Y59" i="20"/>
  <c r="M79" i="17"/>
  <c r="Y79" i="20"/>
  <c r="M95" i="17"/>
  <c r="Y94" i="20"/>
  <c r="M111" i="17"/>
  <c r="Y109" i="20"/>
  <c r="E22" i="20"/>
  <c r="Y22" i="20"/>
  <c r="M37" i="17"/>
  <c r="Y37" i="20"/>
  <c r="M53" i="17"/>
  <c r="Y53" i="20"/>
  <c r="E104" i="20"/>
  <c r="Y104" i="20"/>
  <c r="E112" i="20"/>
  <c r="Y112" i="20"/>
  <c r="M51" i="17"/>
  <c r="Y51" i="20"/>
  <c r="M81" i="17"/>
  <c r="Y81" i="20"/>
  <c r="M9" i="17"/>
  <c r="Y10" i="20"/>
  <c r="E27" i="20"/>
  <c r="Y27" i="20"/>
  <c r="M97" i="17"/>
  <c r="Y96" i="20"/>
  <c r="M69" i="17"/>
  <c r="Y69" i="20"/>
  <c r="M93" i="17"/>
  <c r="Y92" i="20"/>
  <c r="E31" i="20"/>
  <c r="Y31" i="20"/>
  <c r="E71" i="20"/>
  <c r="Y71" i="20"/>
  <c r="M87" i="17"/>
  <c r="Y87" i="20"/>
  <c r="M103" i="17"/>
  <c r="Y102" i="20"/>
  <c r="M123" i="17"/>
  <c r="Y121" i="20"/>
  <c r="E14" i="20"/>
  <c r="Y14" i="20"/>
  <c r="M29" i="17"/>
  <c r="Y29" i="20"/>
  <c r="M45" i="17"/>
  <c r="Y45" i="20"/>
  <c r="M61" i="17"/>
  <c r="Y61" i="20"/>
  <c r="M85" i="17"/>
  <c r="Y85" i="20"/>
  <c r="M121" i="17"/>
  <c r="Y119" i="20"/>
  <c r="E90" i="20"/>
  <c r="Y90" i="20"/>
  <c r="M106" i="17"/>
  <c r="Y105" i="20"/>
  <c r="E74" i="20"/>
  <c r="Y74" i="20"/>
  <c r="M119" i="17"/>
  <c r="Y117" i="20"/>
  <c r="M47" i="17"/>
  <c r="Y47" i="20"/>
  <c r="E8" i="20"/>
  <c r="Y8" i="20"/>
  <c r="M121" i="18"/>
  <c r="S122" i="20" s="1"/>
  <c r="N43" i="18"/>
  <c r="X44" i="20" s="1"/>
  <c r="N63" i="18"/>
  <c r="X64" i="20" s="1"/>
  <c r="K121" i="18"/>
  <c r="I122" i="20" s="1"/>
  <c r="J121" i="18"/>
  <c r="D122" i="20" s="1"/>
  <c r="N121" i="18"/>
  <c r="X122" i="20" s="1"/>
  <c r="K91" i="18"/>
  <c r="I92" i="20" s="1"/>
  <c r="K85" i="19"/>
  <c r="H86" i="20" s="1"/>
  <c r="M85" i="19"/>
  <c r="R86" i="20" s="1"/>
  <c r="L85" i="19"/>
  <c r="M86" i="20" s="1"/>
  <c r="N68" i="18"/>
  <c r="X69" i="20" s="1"/>
  <c r="M116" i="19"/>
  <c r="R116" i="20" s="1"/>
  <c r="L41" i="19"/>
  <c r="M42" i="20" s="1"/>
  <c r="N65" i="18"/>
  <c r="X66" i="20" s="1"/>
  <c r="E111" i="20"/>
  <c r="E10" i="20"/>
  <c r="E96" i="20"/>
  <c r="M7" i="17"/>
  <c r="M59" i="17"/>
  <c r="M74" i="17"/>
  <c r="E20" i="20"/>
  <c r="E81" i="20"/>
  <c r="N42" i="19"/>
  <c r="W43" i="20" s="1"/>
  <c r="L116" i="19"/>
  <c r="M116" i="20" s="1"/>
  <c r="E92" i="20"/>
  <c r="M107" i="17"/>
  <c r="M31" i="17"/>
  <c r="E85" i="20"/>
  <c r="E63" i="20"/>
  <c r="M15" i="17"/>
  <c r="E100" i="20"/>
  <c r="E35" i="20"/>
  <c r="E23" i="20"/>
  <c r="E5" i="20"/>
  <c r="M21" i="17"/>
  <c r="M71" i="17"/>
  <c r="K42" i="19"/>
  <c r="H43" i="20" s="1"/>
  <c r="M13" i="17"/>
  <c r="E9" i="20"/>
  <c r="M17" i="17"/>
  <c r="E67" i="20"/>
  <c r="E12" i="20"/>
  <c r="M55" i="17"/>
  <c r="E83" i="20"/>
  <c r="M114" i="17"/>
  <c r="M77" i="17"/>
  <c r="L42" i="19"/>
  <c r="M43" i="20" s="1"/>
  <c r="J42" i="19"/>
  <c r="C43" i="20" s="1"/>
  <c r="E61" i="20"/>
  <c r="M82" i="17"/>
  <c r="E102" i="20"/>
  <c r="E47" i="20"/>
  <c r="M42" i="19"/>
  <c r="R43" i="20" s="1"/>
  <c r="E29" i="20"/>
  <c r="E75" i="20"/>
  <c r="M105" i="17"/>
  <c r="M27" i="17"/>
  <c r="E87" i="20"/>
  <c r="E121" i="20"/>
  <c r="E45" i="20"/>
  <c r="E91" i="20"/>
  <c r="E51" i="20"/>
  <c r="M90" i="17"/>
  <c r="E69" i="20"/>
  <c r="E6" i="20"/>
  <c r="M39" i="17"/>
  <c r="E113" i="20"/>
  <c r="E119" i="20"/>
  <c r="E37" i="20"/>
  <c r="E43" i="20"/>
  <c r="E98" i="20"/>
  <c r="K58" i="19"/>
  <c r="H59" i="20" s="1"/>
  <c r="N58" i="19"/>
  <c r="W59" i="20" s="1"/>
  <c r="E94" i="20"/>
  <c r="M25" i="17"/>
  <c r="E25" i="20"/>
  <c r="M41" i="17"/>
  <c r="E41" i="20"/>
  <c r="M57" i="17"/>
  <c r="E57" i="20"/>
  <c r="M73" i="17"/>
  <c r="E73" i="20"/>
  <c r="M125" i="17"/>
  <c r="E123" i="20"/>
  <c r="M58" i="19"/>
  <c r="R59" i="20" s="1"/>
  <c r="L58" i="19"/>
  <c r="M59" i="20" s="1"/>
  <c r="E53" i="20"/>
  <c r="E109" i="20"/>
  <c r="E105" i="20"/>
  <c r="M10" i="17"/>
  <c r="E11" i="20"/>
  <c r="M98" i="17"/>
  <c r="E97" i="20"/>
  <c r="M89" i="17"/>
  <c r="E89" i="20"/>
  <c r="J114" i="19"/>
  <c r="C114" i="20" s="1"/>
  <c r="E79" i="20"/>
  <c r="M33" i="17"/>
  <c r="E33" i="20"/>
  <c r="M49" i="17"/>
  <c r="E49" i="20"/>
  <c r="M65" i="17"/>
  <c r="E65" i="20"/>
  <c r="M117" i="17"/>
  <c r="E115" i="20"/>
  <c r="M50" i="17"/>
  <c r="E50" i="20"/>
  <c r="M46" i="17"/>
  <c r="E46" i="20"/>
  <c r="M6" i="17"/>
  <c r="E7" i="20"/>
  <c r="M36" i="17"/>
  <c r="E36" i="20"/>
  <c r="M68" i="17"/>
  <c r="E68" i="20"/>
  <c r="M116" i="17"/>
  <c r="E114" i="20"/>
  <c r="M94" i="17"/>
  <c r="E93" i="20"/>
  <c r="M122" i="17"/>
  <c r="E120" i="20"/>
  <c r="M14" i="17"/>
  <c r="E15" i="20"/>
  <c r="M40" i="17"/>
  <c r="E40" i="20"/>
  <c r="M72" i="17"/>
  <c r="E72" i="20"/>
  <c r="M104" i="17"/>
  <c r="E103" i="20"/>
  <c r="M70" i="17"/>
  <c r="E70" i="20"/>
  <c r="M66" i="17"/>
  <c r="E66" i="20"/>
  <c r="M34" i="17"/>
  <c r="E34" i="20"/>
  <c r="M62" i="17"/>
  <c r="E62" i="20"/>
  <c r="M30" i="17"/>
  <c r="E30" i="20"/>
  <c r="M12" i="17"/>
  <c r="E13" i="20"/>
  <c r="M28" i="17"/>
  <c r="E28" i="20"/>
  <c r="M44" i="17"/>
  <c r="E44" i="20"/>
  <c r="M60" i="17"/>
  <c r="E60" i="20"/>
  <c r="M76" i="17"/>
  <c r="E76" i="20"/>
  <c r="M108" i="17"/>
  <c r="E107" i="20"/>
  <c r="M124" i="17"/>
  <c r="E122" i="20"/>
  <c r="N45" i="19"/>
  <c r="W46" i="20" s="1"/>
  <c r="M78" i="17"/>
  <c r="E78" i="20"/>
  <c r="M110" i="17"/>
  <c r="E108" i="20"/>
  <c r="M18" i="17"/>
  <c r="E19" i="20"/>
  <c r="M20" i="17"/>
  <c r="E21" i="20"/>
  <c r="M52" i="17"/>
  <c r="E52" i="20"/>
  <c r="M84" i="17"/>
  <c r="E84" i="20"/>
  <c r="M100" i="17"/>
  <c r="E99" i="20"/>
  <c r="M42" i="17"/>
  <c r="E42" i="20"/>
  <c r="M38" i="17"/>
  <c r="E38" i="20"/>
  <c r="M24" i="17"/>
  <c r="E24" i="20"/>
  <c r="M56" i="17"/>
  <c r="E56" i="20"/>
  <c r="M88" i="17"/>
  <c r="E88" i="20"/>
  <c r="M120" i="17"/>
  <c r="E118" i="20"/>
  <c r="M102" i="17"/>
  <c r="E101" i="20"/>
  <c r="M58" i="17"/>
  <c r="E58" i="20"/>
  <c r="M26" i="17"/>
  <c r="E26" i="20"/>
  <c r="M54" i="17"/>
  <c r="E54" i="20"/>
  <c r="M16" i="17"/>
  <c r="E17" i="20"/>
  <c r="M32" i="17"/>
  <c r="E32" i="20"/>
  <c r="M48" i="17"/>
  <c r="E48" i="20"/>
  <c r="M64" i="17"/>
  <c r="E64" i="20"/>
  <c r="M80" i="17"/>
  <c r="E80" i="20"/>
  <c r="M96" i="17"/>
  <c r="E95" i="20"/>
  <c r="M112" i="17"/>
  <c r="E110" i="20"/>
  <c r="M86" i="17"/>
  <c r="E86" i="20"/>
  <c r="M118" i="17"/>
  <c r="E116" i="20"/>
  <c r="N47" i="18"/>
  <c r="X48" i="20" s="1"/>
  <c r="N31" i="18"/>
  <c r="X32" i="20" s="1"/>
  <c r="N79" i="18"/>
  <c r="X80" i="20" s="1"/>
  <c r="J60" i="18"/>
  <c r="D61" i="20" s="1"/>
  <c r="K98" i="18"/>
  <c r="I99" i="20" s="1"/>
  <c r="N91" i="18"/>
  <c r="X92" i="20" s="1"/>
  <c r="L60" i="18"/>
  <c r="N61" i="20" s="1"/>
  <c r="L53" i="18"/>
  <c r="N54" i="20" s="1"/>
  <c r="M51" i="18"/>
  <c r="S52" i="20" s="1"/>
  <c r="K31" i="18"/>
  <c r="I32" i="20" s="1"/>
  <c r="L79" i="18"/>
  <c r="N80" i="20" s="1"/>
  <c r="M60" i="18"/>
  <c r="S61" i="20" s="1"/>
  <c r="K55" i="18"/>
  <c r="I56" i="20" s="1"/>
  <c r="N60" i="18"/>
  <c r="X61" i="20" s="1"/>
  <c r="K79" i="18"/>
  <c r="I80" i="20" s="1"/>
  <c r="M59" i="18"/>
  <c r="S60" i="20" s="1"/>
  <c r="M63" i="18"/>
  <c r="S64" i="20" s="1"/>
  <c r="J79" i="18"/>
  <c r="D80" i="20" s="1"/>
  <c r="J51" i="18"/>
  <c r="D52" i="20" s="1"/>
  <c r="N45" i="18"/>
  <c r="X46" i="20" s="1"/>
  <c r="K43" i="18"/>
  <c r="I44" i="20" s="1"/>
  <c r="L63" i="18"/>
  <c r="N64" i="20" s="1"/>
  <c r="J114" i="18"/>
  <c r="D115" i="20" s="1"/>
  <c r="M35" i="18"/>
  <c r="S36" i="20" s="1"/>
  <c r="J23" i="18"/>
  <c r="D24" i="20" s="1"/>
  <c r="M79" i="18"/>
  <c r="S80" i="20" s="1"/>
  <c r="N57" i="18"/>
  <c r="X58" i="20" s="1"/>
  <c r="L45" i="18"/>
  <c r="N46" i="20" s="1"/>
  <c r="N114" i="18"/>
  <c r="X115" i="20" s="1"/>
  <c r="M43" i="18"/>
  <c r="S44" i="20" s="1"/>
  <c r="L114" i="18"/>
  <c r="N115" i="20" s="1"/>
  <c r="L49" i="18"/>
  <c r="N50" i="20" s="1"/>
  <c r="M53" i="18"/>
  <c r="S54" i="20" s="1"/>
  <c r="M114" i="18"/>
  <c r="S115" i="20" s="1"/>
  <c r="L43" i="18"/>
  <c r="N44" i="20" s="1"/>
  <c r="L57" i="18"/>
  <c r="N58" i="20" s="1"/>
  <c r="M31" i="18"/>
  <c r="S32" i="20" s="1"/>
  <c r="L23" i="18"/>
  <c r="N24" i="20" s="1"/>
  <c r="M47" i="18"/>
  <c r="S48" i="20" s="1"/>
  <c r="M29" i="18"/>
  <c r="S30" i="20" s="1"/>
  <c r="M45" i="18"/>
  <c r="S46" i="20" s="1"/>
  <c r="N23" i="18"/>
  <c r="X24" i="20" s="1"/>
  <c r="K7" i="18"/>
  <c r="I8" i="20" s="1"/>
  <c r="J57" i="18"/>
  <c r="D58" i="20" s="1"/>
  <c r="K47" i="18"/>
  <c r="I48" i="20" s="1"/>
  <c r="J49" i="18"/>
  <c r="D50" i="20" s="1"/>
  <c r="J45" i="18"/>
  <c r="D46" i="20" s="1"/>
  <c r="M23" i="18"/>
  <c r="S24" i="20" s="1"/>
  <c r="M57" i="18"/>
  <c r="S58" i="20" s="1"/>
  <c r="J31" i="18"/>
  <c r="D32" i="20" s="1"/>
  <c r="M65" i="18"/>
  <c r="S66" i="20" s="1"/>
  <c r="J63" i="18"/>
  <c r="D64" i="20" s="1"/>
  <c r="K63" i="18"/>
  <c r="I64" i="20" s="1"/>
  <c r="N51" i="18"/>
  <c r="X52" i="20" s="1"/>
  <c r="M123" i="18"/>
  <c r="S124" i="20" s="1"/>
  <c r="L29" i="18"/>
  <c r="N30" i="20" s="1"/>
  <c r="L51" i="18"/>
  <c r="N52" i="20" s="1"/>
  <c r="L31" i="18"/>
  <c r="N32" i="20" s="1"/>
  <c r="M67" i="18"/>
  <c r="S68" i="20" s="1"/>
  <c r="K65" i="18"/>
  <c r="I66" i="20" s="1"/>
  <c r="J47" i="18"/>
  <c r="D48" i="20" s="1"/>
  <c r="L39" i="18"/>
  <c r="N40" i="20" s="1"/>
  <c r="L7" i="18"/>
  <c r="N8" i="20" s="1"/>
  <c r="N29" i="18"/>
  <c r="X30" i="20" s="1"/>
  <c r="J59" i="18"/>
  <c r="D60" i="20" s="1"/>
  <c r="L35" i="18"/>
  <c r="N36" i="20" s="1"/>
  <c r="J43" i="18"/>
  <c r="D44" i="20" s="1"/>
  <c r="J29" i="18"/>
  <c r="D30" i="20" s="1"/>
  <c r="N7" i="18"/>
  <c r="X8" i="20" s="1"/>
  <c r="N59" i="18"/>
  <c r="X60" i="20" s="1"/>
  <c r="L47" i="18"/>
  <c r="N48" i="20" s="1"/>
  <c r="J67" i="18"/>
  <c r="D68" i="20" s="1"/>
  <c r="M7" i="18"/>
  <c r="S8" i="20" s="1"/>
  <c r="M5" i="18"/>
  <c r="S6" i="20" s="1"/>
  <c r="J39" i="18"/>
  <c r="D40" i="20" s="1"/>
  <c r="L59" i="18"/>
  <c r="N60" i="20" s="1"/>
  <c r="N35" i="18"/>
  <c r="X36" i="20" s="1"/>
  <c r="L67" i="18"/>
  <c r="N68" i="20" s="1"/>
  <c r="J5" i="18"/>
  <c r="D6" i="20" s="1"/>
  <c r="N5" i="18"/>
  <c r="X6" i="20" s="1"/>
  <c r="N67" i="18"/>
  <c r="X68" i="20" s="1"/>
  <c r="M49" i="18"/>
  <c r="S50" i="20" s="1"/>
  <c r="L65" i="18"/>
  <c r="N66" i="20" s="1"/>
  <c r="J37" i="18"/>
  <c r="D38" i="20" s="1"/>
  <c r="M91" i="18"/>
  <c r="S92" i="20" s="1"/>
  <c r="K67" i="18"/>
  <c r="I68" i="20" s="1"/>
  <c r="J91" i="18"/>
  <c r="D92" i="20" s="1"/>
  <c r="L37" i="18"/>
  <c r="N38" i="20" s="1"/>
  <c r="N118" i="18"/>
  <c r="X119" i="20" s="1"/>
  <c r="J118" i="18"/>
  <c r="D119" i="20" s="1"/>
  <c r="N55" i="18"/>
  <c r="X56" i="20" s="1"/>
  <c r="N53" i="18"/>
  <c r="X54" i="20" s="1"/>
  <c r="N37" i="18"/>
  <c r="X38" i="20" s="1"/>
  <c r="M39" i="18"/>
  <c r="S40" i="20" s="1"/>
  <c r="N49" i="18"/>
  <c r="X50" i="20" s="1"/>
  <c r="J41" i="18"/>
  <c r="D42" i="20" s="1"/>
  <c r="L91" i="18"/>
  <c r="N92" i="20" s="1"/>
  <c r="N39" i="18"/>
  <c r="X40" i="20" s="1"/>
  <c r="J35" i="18"/>
  <c r="D36" i="20" s="1"/>
  <c r="K35" i="18"/>
  <c r="I36" i="20" s="1"/>
  <c r="L41" i="18"/>
  <c r="N42" i="20" s="1"/>
  <c r="K53" i="18"/>
  <c r="I54" i="20" s="1"/>
  <c r="M41" i="18"/>
  <c r="S42" i="20" s="1"/>
  <c r="K49" i="18"/>
  <c r="I50" i="20" s="1"/>
  <c r="N41" i="18"/>
  <c r="X42" i="20" s="1"/>
  <c r="K59" i="18"/>
  <c r="I60" i="20" s="1"/>
  <c r="L55" i="18"/>
  <c r="N56" i="20" s="1"/>
  <c r="M37" i="18"/>
  <c r="S38" i="20" s="1"/>
  <c r="K118" i="18"/>
  <c r="I119" i="20" s="1"/>
  <c r="M118" i="18"/>
  <c r="S119" i="20" s="1"/>
  <c r="J55" i="18"/>
  <c r="D56" i="20" s="1"/>
  <c r="J53" i="18"/>
  <c r="D54" i="20" s="1"/>
  <c r="M55" i="18"/>
  <c r="S56" i="20" s="1"/>
  <c r="L5" i="18"/>
  <c r="N6" i="20" s="1"/>
  <c r="J72" i="18"/>
  <c r="D73" i="20" s="1"/>
  <c r="N94" i="18"/>
  <c r="X95" i="20" s="1"/>
  <c r="K94" i="18"/>
  <c r="I95" i="20" s="1"/>
  <c r="N107" i="18"/>
  <c r="X108" i="20" s="1"/>
  <c r="J98" i="18"/>
  <c r="D99" i="20" s="1"/>
  <c r="L45" i="19"/>
  <c r="M46" i="20" s="1"/>
  <c r="N37" i="19"/>
  <c r="W38" i="20" s="1"/>
  <c r="N53" i="19"/>
  <c r="W54" i="20" s="1"/>
  <c r="N104" i="18"/>
  <c r="X105" i="20" s="1"/>
  <c r="M68" i="18"/>
  <c r="S69" i="20" s="1"/>
  <c r="N57" i="19"/>
  <c r="W58" i="20" s="1"/>
  <c r="M39" i="19"/>
  <c r="R40" i="20" s="1"/>
  <c r="J26" i="18"/>
  <c r="D27" i="20" s="1"/>
  <c r="M53" i="19"/>
  <c r="R54" i="20" s="1"/>
  <c r="K112" i="19"/>
  <c r="H112" i="20" s="1"/>
  <c r="L106" i="19"/>
  <c r="M107" i="20" s="1"/>
  <c r="J57" i="19"/>
  <c r="C58" i="20" s="1"/>
  <c r="L24" i="18"/>
  <c r="N25" i="20" s="1"/>
  <c r="M41" i="19"/>
  <c r="R42" i="20" s="1"/>
  <c r="J120" i="18"/>
  <c r="D121" i="20" s="1"/>
  <c r="M111" i="18"/>
  <c r="S112" i="20" s="1"/>
  <c r="M115" i="18"/>
  <c r="S116" i="20" s="1"/>
  <c r="M115" i="19"/>
  <c r="R115" i="20" s="1"/>
  <c r="L107" i="18"/>
  <c r="N108" i="20" s="1"/>
  <c r="M57" i="19"/>
  <c r="R58" i="20" s="1"/>
  <c r="N100" i="18"/>
  <c r="X101" i="20" s="1"/>
  <c r="M100" i="18"/>
  <c r="S101" i="20" s="1"/>
  <c r="J100" i="18"/>
  <c r="D101" i="20" s="1"/>
  <c r="L100" i="18"/>
  <c r="N101" i="20" s="1"/>
  <c r="M107" i="18"/>
  <c r="S108" i="20" s="1"/>
  <c r="M72" i="18"/>
  <c r="S73" i="20" s="1"/>
  <c r="J39" i="19"/>
  <c r="C40" i="20" s="1"/>
  <c r="N41" i="19"/>
  <c r="W42" i="20" s="1"/>
  <c r="L114" i="19"/>
  <c r="M114" i="20" s="1"/>
  <c r="M114" i="19"/>
  <c r="R114" i="20" s="1"/>
  <c r="J32" i="18"/>
  <c r="D33" i="20" s="1"/>
  <c r="J107" i="18"/>
  <c r="D108" i="20" s="1"/>
  <c r="J94" i="18"/>
  <c r="D95" i="20" s="1"/>
  <c r="N114" i="19"/>
  <c r="W114" i="20" s="1"/>
  <c r="L102" i="19"/>
  <c r="M103" i="20" s="1"/>
  <c r="L102" i="18"/>
  <c r="N103" i="20" s="1"/>
  <c r="L68" i="18"/>
  <c r="N69" i="20" s="1"/>
  <c r="N43" i="19"/>
  <c r="W44" i="20" s="1"/>
  <c r="N120" i="18"/>
  <c r="X121" i="20" s="1"/>
  <c r="J74" i="18"/>
  <c r="D75" i="20" s="1"/>
  <c r="N49" i="19"/>
  <c r="W50" i="20" s="1"/>
  <c r="J102" i="18"/>
  <c r="D103" i="20" s="1"/>
  <c r="L72" i="18"/>
  <c r="N73" i="20" s="1"/>
  <c r="K32" i="18"/>
  <c r="I33" i="20" s="1"/>
  <c r="J47" i="19"/>
  <c r="C48" i="20" s="1"/>
  <c r="N102" i="18"/>
  <c r="X103" i="20" s="1"/>
  <c r="M32" i="18"/>
  <c r="S33" i="20" s="1"/>
  <c r="N74" i="18"/>
  <c r="X75" i="20" s="1"/>
  <c r="N72" i="18"/>
  <c r="X73" i="20" s="1"/>
  <c r="K91" i="19"/>
  <c r="H92" i="20" s="1"/>
  <c r="N91" i="19"/>
  <c r="W92" i="20" s="1"/>
  <c r="M47" i="19"/>
  <c r="R48" i="20" s="1"/>
  <c r="J102" i="19"/>
  <c r="C103" i="20" s="1"/>
  <c r="N32" i="18"/>
  <c r="X33" i="20" s="1"/>
  <c r="M102" i="19"/>
  <c r="R103" i="20" s="1"/>
  <c r="K115" i="18"/>
  <c r="I116" i="20" s="1"/>
  <c r="M74" i="18"/>
  <c r="S75" i="20" s="1"/>
  <c r="K24" i="18"/>
  <c r="I25" i="20" s="1"/>
  <c r="M37" i="19"/>
  <c r="R38" i="20" s="1"/>
  <c r="N102" i="19"/>
  <c r="W103" i="20" s="1"/>
  <c r="K96" i="18"/>
  <c r="I97" i="20" s="1"/>
  <c r="K102" i="18"/>
  <c r="I103" i="20" s="1"/>
  <c r="M96" i="18"/>
  <c r="S97" i="20" s="1"/>
  <c r="N96" i="18"/>
  <c r="X97" i="20" s="1"/>
  <c r="J55" i="19"/>
  <c r="C56" i="20" s="1"/>
  <c r="N106" i="18"/>
  <c r="X107" i="20" s="1"/>
  <c r="M76" i="18"/>
  <c r="S77" i="20" s="1"/>
  <c r="J70" i="18"/>
  <c r="D71" i="20" s="1"/>
  <c r="L104" i="18"/>
  <c r="N105" i="20" s="1"/>
  <c r="L74" i="18"/>
  <c r="N75" i="20" s="1"/>
  <c r="K115" i="19"/>
  <c r="H115" i="20" s="1"/>
  <c r="M55" i="19"/>
  <c r="R56" i="20" s="1"/>
  <c r="K45" i="19"/>
  <c r="H46" i="20" s="1"/>
  <c r="M120" i="18"/>
  <c r="S121" i="20" s="1"/>
  <c r="L94" i="18"/>
  <c r="N95" i="20" s="1"/>
  <c r="N76" i="18"/>
  <c r="X77" i="20" s="1"/>
  <c r="J68" i="18"/>
  <c r="D69" i="20" s="1"/>
  <c r="L98" i="18"/>
  <c r="N99" i="20" s="1"/>
  <c r="M26" i="18"/>
  <c r="S27" i="20" s="1"/>
  <c r="L37" i="19"/>
  <c r="M38" i="20" s="1"/>
  <c r="K53" i="19"/>
  <c r="H54" i="20" s="1"/>
  <c r="J116" i="19"/>
  <c r="C116" i="20" s="1"/>
  <c r="N26" i="18"/>
  <c r="X27" i="20" s="1"/>
  <c r="K68" i="18"/>
  <c r="I69" i="20" s="1"/>
  <c r="N24" i="18"/>
  <c r="X25" i="20" s="1"/>
  <c r="N106" i="19"/>
  <c r="W107" i="20" s="1"/>
  <c r="L35" i="19"/>
  <c r="M36" i="20" s="1"/>
  <c r="J35" i="19"/>
  <c r="C36" i="20" s="1"/>
  <c r="N35" i="19"/>
  <c r="W36" i="20" s="1"/>
  <c r="J51" i="19"/>
  <c r="C52" i="20" s="1"/>
  <c r="K51" i="19"/>
  <c r="H52" i="20" s="1"/>
  <c r="L51" i="19"/>
  <c r="M52" i="20" s="1"/>
  <c r="J96" i="18"/>
  <c r="D97" i="20" s="1"/>
  <c r="M108" i="19"/>
  <c r="R108" i="20" s="1"/>
  <c r="L112" i="19"/>
  <c r="M112" i="20" s="1"/>
  <c r="J112" i="19"/>
  <c r="C112" i="20" s="1"/>
  <c r="K26" i="18"/>
  <c r="I27" i="20" s="1"/>
  <c r="L106" i="18"/>
  <c r="N107" i="20" s="1"/>
  <c r="L76" i="18"/>
  <c r="N77" i="20" s="1"/>
  <c r="M98" i="18"/>
  <c r="S99" i="20" s="1"/>
  <c r="M106" i="18"/>
  <c r="S107" i="20" s="1"/>
  <c r="J24" i="18"/>
  <c r="D25" i="20" s="1"/>
  <c r="M51" i="19"/>
  <c r="R52" i="20" s="1"/>
  <c r="M35" i="19"/>
  <c r="R36" i="20" s="1"/>
  <c r="J53" i="19"/>
  <c r="C54" i="20" s="1"/>
  <c r="J45" i="19"/>
  <c r="C46" i="20" s="1"/>
  <c r="J37" i="19"/>
  <c r="C38" i="20" s="1"/>
  <c r="N116" i="19"/>
  <c r="W116" i="20" s="1"/>
  <c r="K108" i="19"/>
  <c r="H108" i="20" s="1"/>
  <c r="K106" i="19"/>
  <c r="H107" i="20" s="1"/>
  <c r="L26" i="18"/>
  <c r="N27" i="20" s="1"/>
  <c r="K104" i="18"/>
  <c r="I105" i="20" s="1"/>
  <c r="N51" i="19"/>
  <c r="W52" i="20" s="1"/>
  <c r="J41" i="19"/>
  <c r="C42" i="20" s="1"/>
  <c r="K41" i="19"/>
  <c r="H42" i="20" s="1"/>
  <c r="L57" i="19"/>
  <c r="M58" i="20" s="1"/>
  <c r="K57" i="19"/>
  <c r="H58" i="20" s="1"/>
  <c r="N39" i="19"/>
  <c r="W40" i="20" s="1"/>
  <c r="L39" i="19"/>
  <c r="M40" i="20" s="1"/>
  <c r="L55" i="19"/>
  <c r="M56" i="20" s="1"/>
  <c r="N55" i="19"/>
  <c r="W56" i="20" s="1"/>
  <c r="L115" i="19"/>
  <c r="M115" i="20" s="1"/>
  <c r="J115" i="19"/>
  <c r="C115" i="20" s="1"/>
  <c r="K111" i="18"/>
  <c r="I112" i="20" s="1"/>
  <c r="N108" i="19"/>
  <c r="W108" i="20" s="1"/>
  <c r="M112" i="19"/>
  <c r="R112" i="20" s="1"/>
  <c r="L124" i="19"/>
  <c r="M124" i="20" s="1"/>
  <c r="J124" i="19"/>
  <c r="C124" i="20" s="1"/>
  <c r="J79" i="19"/>
  <c r="C80" i="20" s="1"/>
  <c r="N79" i="19"/>
  <c r="W80" i="20" s="1"/>
  <c r="L113" i="18"/>
  <c r="N114" i="20" s="1"/>
  <c r="J113" i="18"/>
  <c r="D114" i="20" s="1"/>
  <c r="N113" i="18"/>
  <c r="X114" i="20" s="1"/>
  <c r="K113" i="18"/>
  <c r="I114" i="20" s="1"/>
  <c r="J43" i="19"/>
  <c r="C44" i="20" s="1"/>
  <c r="K43" i="19"/>
  <c r="H44" i="20" s="1"/>
  <c r="L43" i="19"/>
  <c r="M44" i="20" s="1"/>
  <c r="J59" i="19"/>
  <c r="C60" i="20" s="1"/>
  <c r="N59" i="19"/>
  <c r="W60" i="20" s="1"/>
  <c r="L59" i="19"/>
  <c r="M60" i="20" s="1"/>
  <c r="M113" i="18"/>
  <c r="S114" i="20" s="1"/>
  <c r="M124" i="19"/>
  <c r="R124" i="20" s="1"/>
  <c r="K116" i="19"/>
  <c r="H116" i="20" s="1"/>
  <c r="J106" i="18"/>
  <c r="D107" i="20" s="1"/>
  <c r="N98" i="18"/>
  <c r="X99" i="20" s="1"/>
  <c r="J76" i="18"/>
  <c r="D77" i="20" s="1"/>
  <c r="J104" i="18"/>
  <c r="D105" i="20" s="1"/>
  <c r="M79" i="19"/>
  <c r="R80" i="20" s="1"/>
  <c r="M45" i="19"/>
  <c r="R46" i="20" s="1"/>
  <c r="K124" i="19"/>
  <c r="H124" i="20" s="1"/>
  <c r="L70" i="18"/>
  <c r="N71" i="20" s="1"/>
  <c r="N70" i="18"/>
  <c r="X71" i="20" s="1"/>
  <c r="M70" i="18"/>
  <c r="S71" i="20" s="1"/>
  <c r="L79" i="19"/>
  <c r="M80" i="20" s="1"/>
  <c r="K59" i="19"/>
  <c r="H60" i="20" s="1"/>
  <c r="K120" i="18"/>
  <c r="I121" i="20" s="1"/>
  <c r="L120" i="18"/>
  <c r="N121" i="20" s="1"/>
  <c r="K49" i="19"/>
  <c r="H50" i="20" s="1"/>
  <c r="J49" i="19"/>
  <c r="C50" i="20" s="1"/>
  <c r="L49" i="19"/>
  <c r="M50" i="20" s="1"/>
  <c r="J91" i="19"/>
  <c r="C92" i="20" s="1"/>
  <c r="L91" i="19"/>
  <c r="M92" i="20" s="1"/>
  <c r="N111" i="18"/>
  <c r="X112" i="20" s="1"/>
  <c r="J111" i="18"/>
  <c r="D112" i="20" s="1"/>
  <c r="L111" i="18"/>
  <c r="N112" i="20" s="1"/>
  <c r="N115" i="18"/>
  <c r="X116" i="20" s="1"/>
  <c r="J115" i="18"/>
  <c r="D116" i="20" s="1"/>
  <c r="L115" i="18"/>
  <c r="N116" i="20" s="1"/>
  <c r="M106" i="19"/>
  <c r="R107" i="20" s="1"/>
  <c r="N47" i="19"/>
  <c r="W48" i="20" s="1"/>
  <c r="L47" i="19"/>
  <c r="M48" i="20" s="1"/>
  <c r="J123" i="18"/>
  <c r="D124" i="20" s="1"/>
  <c r="L123" i="18"/>
  <c r="N124" i="20" s="1"/>
  <c r="N123" i="18"/>
  <c r="X124" i="20" s="1"/>
  <c r="L108" i="19"/>
  <c r="M108" i="20" s="1"/>
  <c r="K123" i="18"/>
  <c r="I124" i="20" s="1"/>
  <c r="U86" i="20" l="1"/>
  <c r="V86" i="20" s="1"/>
  <c r="AH86" i="20" s="1"/>
  <c r="P86" i="20"/>
  <c r="Q86" i="20" s="1"/>
  <c r="AG86" i="20" s="1"/>
  <c r="K86" i="20"/>
  <c r="L86" i="20" s="1"/>
  <c r="AF86" i="20" s="1"/>
  <c r="U122" i="20"/>
  <c r="V122" i="20" s="1"/>
  <c r="AH122" i="20" s="1"/>
  <c r="K122" i="20"/>
  <c r="L122" i="20" s="1"/>
  <c r="AF122" i="20" s="1"/>
  <c r="P122" i="20"/>
  <c r="Q122" i="20" s="1"/>
  <c r="AG122" i="20" s="1"/>
  <c r="U76" i="20"/>
  <c r="V76" i="20" s="1"/>
  <c r="AH76" i="20" s="1"/>
  <c r="P76" i="20"/>
  <c r="Q76" i="20" s="1"/>
  <c r="AG76" i="20" s="1"/>
  <c r="K76" i="20"/>
  <c r="L76" i="20" s="1"/>
  <c r="AF76" i="20" s="1"/>
  <c r="U44" i="20"/>
  <c r="V44" i="20" s="1"/>
  <c r="AH44" i="20" s="1"/>
  <c r="P44" i="20"/>
  <c r="Q44" i="20" s="1"/>
  <c r="AG44" i="20" s="1"/>
  <c r="K44" i="20"/>
  <c r="P13" i="20"/>
  <c r="Q13" i="20" s="1"/>
  <c r="AG13" i="20" s="1"/>
  <c r="K13" i="20"/>
  <c r="L13" i="20" s="1"/>
  <c r="AF13" i="20" s="1"/>
  <c r="U13" i="20"/>
  <c r="V13" i="20" s="1"/>
  <c r="AH13" i="20" s="1"/>
  <c r="U62" i="20"/>
  <c r="P62" i="20"/>
  <c r="Q62" i="20" s="1"/>
  <c r="AG62" i="20" s="1"/>
  <c r="K62" i="20"/>
  <c r="L62" i="20" s="1"/>
  <c r="AF62" i="20" s="1"/>
  <c r="U66" i="20"/>
  <c r="V66" i="20" s="1"/>
  <c r="AH66" i="20" s="1"/>
  <c r="K66" i="20"/>
  <c r="L66" i="20" s="1"/>
  <c r="AF66" i="20" s="1"/>
  <c r="P66" i="20"/>
  <c r="Q66" i="20" s="1"/>
  <c r="AG66" i="20" s="1"/>
  <c r="U103" i="20"/>
  <c r="V103" i="20" s="1"/>
  <c r="AH103" i="20" s="1"/>
  <c r="P103" i="20"/>
  <c r="Q103" i="20" s="1"/>
  <c r="AG103" i="20" s="1"/>
  <c r="K103" i="20"/>
  <c r="L103" i="20" s="1"/>
  <c r="AF103" i="20" s="1"/>
  <c r="U40" i="20"/>
  <c r="V40" i="20" s="1"/>
  <c r="AH40" i="20" s="1"/>
  <c r="P40" i="20"/>
  <c r="Q40" i="20" s="1"/>
  <c r="AG40" i="20" s="1"/>
  <c r="K40" i="20"/>
  <c r="L40" i="20" s="1"/>
  <c r="AF40" i="20" s="1"/>
  <c r="U120" i="20"/>
  <c r="P120" i="20"/>
  <c r="Q120" i="20" s="1"/>
  <c r="AG120" i="20" s="1"/>
  <c r="K120" i="20"/>
  <c r="L120" i="20" s="1"/>
  <c r="AF120" i="20" s="1"/>
  <c r="U114" i="20"/>
  <c r="V114" i="20" s="1"/>
  <c r="AH114" i="20" s="1"/>
  <c r="K114" i="20"/>
  <c r="L114" i="20" s="1"/>
  <c r="AF114" i="20" s="1"/>
  <c r="P114" i="20"/>
  <c r="Q114" i="20" s="1"/>
  <c r="AG114" i="20" s="1"/>
  <c r="U36" i="20"/>
  <c r="V36" i="20" s="1"/>
  <c r="AH36" i="20" s="1"/>
  <c r="P36" i="20"/>
  <c r="Q36" i="20" s="1"/>
  <c r="AG36" i="20" s="1"/>
  <c r="K36" i="20"/>
  <c r="L36" i="20" s="1"/>
  <c r="AF36" i="20" s="1"/>
  <c r="U46" i="20"/>
  <c r="V46" i="20" s="1"/>
  <c r="AH46" i="20" s="1"/>
  <c r="P46" i="20"/>
  <c r="K46" i="20"/>
  <c r="L46" i="20" s="1"/>
  <c r="AF46" i="20" s="1"/>
  <c r="U115" i="20"/>
  <c r="V115" i="20" s="1"/>
  <c r="AH115" i="20" s="1"/>
  <c r="P115" i="20"/>
  <c r="Q115" i="20" s="1"/>
  <c r="AG115" i="20" s="1"/>
  <c r="K115" i="20"/>
  <c r="L115" i="20" s="1"/>
  <c r="AF115" i="20" s="1"/>
  <c r="P49" i="20"/>
  <c r="Q49" i="20" s="1"/>
  <c r="AG49" i="20" s="1"/>
  <c r="U49" i="20"/>
  <c r="V49" i="20" s="1"/>
  <c r="AH49" i="20" s="1"/>
  <c r="K49" i="20"/>
  <c r="L49" i="20" s="1"/>
  <c r="AF49" i="20" s="1"/>
  <c r="P97" i="20"/>
  <c r="Q97" i="20" s="1"/>
  <c r="AG97" i="20" s="1"/>
  <c r="U97" i="20"/>
  <c r="V97" i="20" s="1"/>
  <c r="AH97" i="20" s="1"/>
  <c r="K97" i="20"/>
  <c r="L97" i="20" s="1"/>
  <c r="AF97" i="20" s="1"/>
  <c r="U104" i="20"/>
  <c r="V104" i="20" s="1"/>
  <c r="AH104" i="20" s="1"/>
  <c r="P104" i="20"/>
  <c r="Q104" i="20" s="1"/>
  <c r="AG104" i="20" s="1"/>
  <c r="K104" i="20"/>
  <c r="L104" i="20" s="1"/>
  <c r="AF104" i="20" s="1"/>
  <c r="U18" i="20"/>
  <c r="V18" i="20" s="1"/>
  <c r="AH18" i="20" s="1"/>
  <c r="P18" i="20"/>
  <c r="K18" i="20"/>
  <c r="L18" i="20" s="1"/>
  <c r="AF18" i="20" s="1"/>
  <c r="U71" i="20"/>
  <c r="V71" i="20" s="1"/>
  <c r="AH71" i="20" s="1"/>
  <c r="P71" i="20"/>
  <c r="Q71" i="20" s="1"/>
  <c r="AG71" i="20" s="1"/>
  <c r="K71" i="20"/>
  <c r="L71" i="20" s="1"/>
  <c r="AF71" i="20" s="1"/>
  <c r="U64" i="20"/>
  <c r="V64" i="20" s="1"/>
  <c r="AH64" i="20" s="1"/>
  <c r="K64" i="20"/>
  <c r="L64" i="20" s="1"/>
  <c r="AF64" i="20" s="1"/>
  <c r="P64" i="20"/>
  <c r="Q64" i="20" s="1"/>
  <c r="AG64" i="20" s="1"/>
  <c r="U118" i="20"/>
  <c r="V118" i="20" s="1"/>
  <c r="AH118" i="20" s="1"/>
  <c r="K118" i="20"/>
  <c r="L118" i="20" s="1"/>
  <c r="AF118" i="20" s="1"/>
  <c r="P118" i="20"/>
  <c r="Q118" i="20" s="1"/>
  <c r="AG118" i="20" s="1"/>
  <c r="U55" i="20"/>
  <c r="V55" i="20" s="1"/>
  <c r="AH55" i="20" s="1"/>
  <c r="P55" i="20"/>
  <c r="Q55" i="20" s="1"/>
  <c r="AG55" i="20" s="1"/>
  <c r="K55" i="20"/>
  <c r="L55" i="20" s="1"/>
  <c r="AF55" i="20" s="1"/>
  <c r="U22" i="20"/>
  <c r="V22" i="20" s="1"/>
  <c r="AH22" i="20" s="1"/>
  <c r="P22" i="20"/>
  <c r="Q22" i="20" s="1"/>
  <c r="AG22" i="20" s="1"/>
  <c r="K22" i="20"/>
  <c r="L22" i="20" s="1"/>
  <c r="AF22" i="20" s="1"/>
  <c r="U47" i="20"/>
  <c r="V47" i="20" s="1"/>
  <c r="AH47" i="20" s="1"/>
  <c r="P47" i="20"/>
  <c r="Q47" i="20" s="1"/>
  <c r="AG47" i="20" s="1"/>
  <c r="K47" i="20"/>
  <c r="L47" i="20" s="1"/>
  <c r="AF47" i="20" s="1"/>
  <c r="P45" i="20"/>
  <c r="Q45" i="20" s="1"/>
  <c r="AG45" i="20" s="1"/>
  <c r="U45" i="20"/>
  <c r="V45" i="20" s="1"/>
  <c r="AH45" i="20" s="1"/>
  <c r="K45" i="20"/>
  <c r="L45" i="20" s="1"/>
  <c r="AF45" i="20" s="1"/>
  <c r="U92" i="20"/>
  <c r="P92" i="20"/>
  <c r="Q92" i="20" s="1"/>
  <c r="AG92" i="20" s="1"/>
  <c r="K92" i="20"/>
  <c r="L92" i="20" s="1"/>
  <c r="AF92" i="20" s="1"/>
  <c r="U96" i="20"/>
  <c r="V96" i="20" s="1"/>
  <c r="AH96" i="20" s="1"/>
  <c r="K96" i="20"/>
  <c r="L96" i="20" s="1"/>
  <c r="AF96" i="20" s="1"/>
  <c r="P96" i="20"/>
  <c r="Q96" i="20" s="1"/>
  <c r="AG96" i="20" s="1"/>
  <c r="U10" i="20"/>
  <c r="V10" i="20" s="1"/>
  <c r="AH10" i="20" s="1"/>
  <c r="K10" i="20"/>
  <c r="L10" i="20" s="1"/>
  <c r="AF10" i="20" s="1"/>
  <c r="P10" i="20"/>
  <c r="Q10" i="20" s="1"/>
  <c r="AG10" i="20" s="1"/>
  <c r="U51" i="20"/>
  <c r="V51" i="20" s="1"/>
  <c r="AH51" i="20" s="1"/>
  <c r="P51" i="20"/>
  <c r="Q51" i="20" s="1"/>
  <c r="AG51" i="20" s="1"/>
  <c r="K51" i="20"/>
  <c r="L51" i="20" s="1"/>
  <c r="AF51" i="20" s="1"/>
  <c r="U67" i="20"/>
  <c r="V67" i="20" s="1"/>
  <c r="AH67" i="20" s="1"/>
  <c r="P67" i="20"/>
  <c r="Q67" i="20" s="1"/>
  <c r="AG67" i="20" s="1"/>
  <c r="K67" i="20"/>
  <c r="L67" i="20" s="1"/>
  <c r="AF67" i="20" s="1"/>
  <c r="U75" i="20"/>
  <c r="V75" i="20" s="1"/>
  <c r="AH75" i="20" s="1"/>
  <c r="P75" i="20"/>
  <c r="Q75" i="20" s="1"/>
  <c r="AG75" i="20" s="1"/>
  <c r="K75" i="20"/>
  <c r="L75" i="20" s="1"/>
  <c r="AF75" i="20" s="1"/>
  <c r="U12" i="20"/>
  <c r="V12" i="20" s="1"/>
  <c r="AH12" i="20" s="1"/>
  <c r="P12" i="20"/>
  <c r="Q12" i="20" s="1"/>
  <c r="AG12" i="20" s="1"/>
  <c r="K12" i="20"/>
  <c r="L12" i="20" s="1"/>
  <c r="AF12" i="20" s="1"/>
  <c r="U98" i="20"/>
  <c r="K98" i="20"/>
  <c r="L98" i="20" s="1"/>
  <c r="AF98" i="20" s="1"/>
  <c r="P98" i="20"/>
  <c r="Q98" i="20" s="1"/>
  <c r="AG98" i="20" s="1"/>
  <c r="U28" i="20"/>
  <c r="V28" i="20" s="1"/>
  <c r="AH28" i="20" s="1"/>
  <c r="P28" i="20"/>
  <c r="Q28" i="20" s="1"/>
  <c r="AG28" i="20" s="1"/>
  <c r="K28" i="20"/>
  <c r="L28" i="20" s="1"/>
  <c r="AF28" i="20" s="1"/>
  <c r="U34" i="20"/>
  <c r="V34" i="20" s="1"/>
  <c r="AH34" i="20" s="1"/>
  <c r="K34" i="20"/>
  <c r="L34" i="20" s="1"/>
  <c r="AF34" i="20" s="1"/>
  <c r="P34" i="20"/>
  <c r="Q34" i="20" s="1"/>
  <c r="AG34" i="20" s="1"/>
  <c r="U15" i="20"/>
  <c r="V15" i="20" s="1"/>
  <c r="AH15" i="20" s="1"/>
  <c r="P15" i="20"/>
  <c r="Q15" i="20" s="1"/>
  <c r="AG15" i="20" s="1"/>
  <c r="K15" i="20"/>
  <c r="L15" i="20" s="1"/>
  <c r="AF15" i="20" s="1"/>
  <c r="U7" i="20"/>
  <c r="V7" i="20" s="1"/>
  <c r="AH7" i="20" s="1"/>
  <c r="P7" i="20"/>
  <c r="K7" i="20"/>
  <c r="L7" i="20" s="1"/>
  <c r="AF7" i="20" s="1"/>
  <c r="P33" i="20"/>
  <c r="Q33" i="20" s="1"/>
  <c r="AG33" i="20" s="1"/>
  <c r="U33" i="20"/>
  <c r="V33" i="20" s="1"/>
  <c r="AH33" i="20" s="1"/>
  <c r="K33" i="20"/>
  <c r="L33" i="20" s="1"/>
  <c r="AF33" i="20" s="1"/>
  <c r="U39" i="20"/>
  <c r="V39" i="20" s="1"/>
  <c r="AH39" i="20" s="1"/>
  <c r="P39" i="20"/>
  <c r="Q39" i="20" s="1"/>
  <c r="AG39" i="20" s="1"/>
  <c r="K39" i="20"/>
  <c r="L39" i="20" s="1"/>
  <c r="AF39" i="20" s="1"/>
  <c r="U82" i="20"/>
  <c r="V82" i="20" s="1"/>
  <c r="AH82" i="20" s="1"/>
  <c r="P82" i="20"/>
  <c r="Q82" i="20" s="1"/>
  <c r="AG82" i="20" s="1"/>
  <c r="K82" i="20"/>
  <c r="L82" i="20" s="1"/>
  <c r="AF82" i="20" s="1"/>
  <c r="P77" i="20"/>
  <c r="Q77" i="20" s="1"/>
  <c r="AG77" i="20" s="1"/>
  <c r="K77" i="20"/>
  <c r="L77" i="20" s="1"/>
  <c r="AF77" i="20" s="1"/>
  <c r="U77" i="20"/>
  <c r="V77" i="20" s="1"/>
  <c r="AH77" i="20" s="1"/>
  <c r="U16" i="20"/>
  <c r="V16" i="20" s="1"/>
  <c r="AH16" i="20" s="1"/>
  <c r="K16" i="20"/>
  <c r="L16" i="20" s="1"/>
  <c r="AF16" i="20" s="1"/>
  <c r="P16" i="20"/>
  <c r="Q16" i="20" s="1"/>
  <c r="AG16" i="20" s="1"/>
  <c r="U106" i="20"/>
  <c r="V106" i="20" s="1"/>
  <c r="AH106" i="20" s="1"/>
  <c r="K106" i="20"/>
  <c r="L106" i="20" s="1"/>
  <c r="AF106" i="20" s="1"/>
  <c r="P106" i="20"/>
  <c r="Q106" i="20" s="1"/>
  <c r="AG106" i="20" s="1"/>
  <c r="U59" i="20"/>
  <c r="V59" i="20" s="1"/>
  <c r="AH59" i="20" s="1"/>
  <c r="P59" i="20"/>
  <c r="Q59" i="20" s="1"/>
  <c r="AG59" i="20" s="1"/>
  <c r="K59" i="20"/>
  <c r="L59" i="20" s="1"/>
  <c r="AF59" i="20" s="1"/>
  <c r="Q18" i="20"/>
  <c r="AG18" i="20" s="1"/>
  <c r="V62" i="20"/>
  <c r="AH62" i="20" s="1"/>
  <c r="U95" i="20"/>
  <c r="V95" i="20" s="1"/>
  <c r="AH95" i="20" s="1"/>
  <c r="P95" i="20"/>
  <c r="Q95" i="20" s="1"/>
  <c r="AG95" i="20" s="1"/>
  <c r="K95" i="20"/>
  <c r="L95" i="20" s="1"/>
  <c r="AF95" i="20" s="1"/>
  <c r="U32" i="20"/>
  <c r="V32" i="20" s="1"/>
  <c r="AH32" i="20" s="1"/>
  <c r="K32" i="20"/>
  <c r="L32" i="20" s="1"/>
  <c r="AF32" i="20" s="1"/>
  <c r="P32" i="20"/>
  <c r="Q32" i="20" s="1"/>
  <c r="AG32" i="20" s="1"/>
  <c r="U54" i="20"/>
  <c r="V54" i="20" s="1"/>
  <c r="AH54" i="20" s="1"/>
  <c r="P54" i="20"/>
  <c r="Q54" i="20" s="1"/>
  <c r="AG54" i="20" s="1"/>
  <c r="K54" i="20"/>
  <c r="L54" i="20" s="1"/>
  <c r="AF54" i="20" s="1"/>
  <c r="U58" i="20"/>
  <c r="V58" i="20" s="1"/>
  <c r="AH58" i="20" s="1"/>
  <c r="K58" i="20"/>
  <c r="L58" i="20" s="1"/>
  <c r="AF58" i="20" s="1"/>
  <c r="P58" i="20"/>
  <c r="Q58" i="20" s="1"/>
  <c r="AG58" i="20" s="1"/>
  <c r="U56" i="20"/>
  <c r="V56" i="20" s="1"/>
  <c r="AH56" i="20" s="1"/>
  <c r="P56" i="20"/>
  <c r="Q56" i="20" s="1"/>
  <c r="AG56" i="20" s="1"/>
  <c r="K56" i="20"/>
  <c r="L56" i="20" s="1"/>
  <c r="AF56" i="20" s="1"/>
  <c r="U38" i="20"/>
  <c r="V38" i="20" s="1"/>
  <c r="AH38" i="20" s="1"/>
  <c r="P38" i="20"/>
  <c r="Q38" i="20" s="1"/>
  <c r="AG38" i="20" s="1"/>
  <c r="K38" i="20"/>
  <c r="L38" i="20" s="1"/>
  <c r="AF38" i="20" s="1"/>
  <c r="U99" i="20"/>
  <c r="V99" i="20" s="1"/>
  <c r="AH99" i="20" s="1"/>
  <c r="P99" i="20"/>
  <c r="Q99" i="20" s="1"/>
  <c r="AG99" i="20" s="1"/>
  <c r="K99" i="20"/>
  <c r="L99" i="20" s="1"/>
  <c r="AF99" i="20" s="1"/>
  <c r="U52" i="20"/>
  <c r="V52" i="20" s="1"/>
  <c r="AH52" i="20" s="1"/>
  <c r="P52" i="20"/>
  <c r="Q52" i="20" s="1"/>
  <c r="AG52" i="20" s="1"/>
  <c r="K52" i="20"/>
  <c r="L52" i="20" s="1"/>
  <c r="AF52" i="20" s="1"/>
  <c r="U19" i="20"/>
  <c r="V19" i="20" s="1"/>
  <c r="AH19" i="20" s="1"/>
  <c r="P19" i="20"/>
  <c r="Q19" i="20" s="1"/>
  <c r="AG19" i="20" s="1"/>
  <c r="K19" i="20"/>
  <c r="L19" i="20" s="1"/>
  <c r="AF19" i="20" s="1"/>
  <c r="U78" i="20"/>
  <c r="V78" i="20" s="1"/>
  <c r="AH78" i="20" s="1"/>
  <c r="P78" i="20"/>
  <c r="Q78" i="20" s="1"/>
  <c r="AG78" i="20" s="1"/>
  <c r="K78" i="20"/>
  <c r="L78" i="20" s="1"/>
  <c r="AF78" i="20" s="1"/>
  <c r="U123" i="20"/>
  <c r="V123" i="20" s="1"/>
  <c r="AH123" i="20" s="1"/>
  <c r="P123" i="20"/>
  <c r="K123" i="20"/>
  <c r="L123" i="20" s="1"/>
  <c r="AF123" i="20" s="1"/>
  <c r="P57" i="20"/>
  <c r="Q57" i="20" s="1"/>
  <c r="AG57" i="20" s="1"/>
  <c r="U57" i="20"/>
  <c r="V57" i="20" s="1"/>
  <c r="AH57" i="20" s="1"/>
  <c r="K57" i="20"/>
  <c r="L57" i="20" s="1"/>
  <c r="AF57" i="20" s="1"/>
  <c r="P25" i="20"/>
  <c r="Q25" i="20" s="1"/>
  <c r="AG25" i="20" s="1"/>
  <c r="U25" i="20"/>
  <c r="V25" i="20" s="1"/>
  <c r="AH25" i="20" s="1"/>
  <c r="K25" i="20"/>
  <c r="L25" i="20" s="1"/>
  <c r="AF25" i="20" s="1"/>
  <c r="U90" i="20"/>
  <c r="V90" i="20" s="1"/>
  <c r="AH90" i="20" s="1"/>
  <c r="K90" i="20"/>
  <c r="L90" i="20" s="1"/>
  <c r="AF90" i="20" s="1"/>
  <c r="P90" i="20"/>
  <c r="Q90" i="20" s="1"/>
  <c r="AG90" i="20" s="1"/>
  <c r="U31" i="20"/>
  <c r="V31" i="20" s="1"/>
  <c r="AH31" i="20" s="1"/>
  <c r="P31" i="20"/>
  <c r="Q31" i="20" s="1"/>
  <c r="AG31" i="20" s="1"/>
  <c r="K31" i="20"/>
  <c r="L31" i="20" s="1"/>
  <c r="AF31" i="20" s="1"/>
  <c r="U74" i="20"/>
  <c r="V74" i="20" s="1"/>
  <c r="AH74" i="20" s="1"/>
  <c r="K74" i="20"/>
  <c r="L74" i="20" s="1"/>
  <c r="AF74" i="20" s="1"/>
  <c r="P74" i="20"/>
  <c r="Q74" i="20" s="1"/>
  <c r="AG74" i="20" s="1"/>
  <c r="U85" i="20"/>
  <c r="V85" i="20" s="1"/>
  <c r="AH85" i="20" s="1"/>
  <c r="K85" i="20"/>
  <c r="L85" i="20" s="1"/>
  <c r="AF85" i="20" s="1"/>
  <c r="P85" i="20"/>
  <c r="Q85" i="20" s="1"/>
  <c r="AG85" i="20" s="1"/>
  <c r="U102" i="20"/>
  <c r="V102" i="20" s="1"/>
  <c r="AH102" i="20" s="1"/>
  <c r="P102" i="20"/>
  <c r="Q102" i="20" s="1"/>
  <c r="AG102" i="20" s="1"/>
  <c r="K102" i="20"/>
  <c r="L102" i="20" s="1"/>
  <c r="AF102" i="20" s="1"/>
  <c r="K37" i="20"/>
  <c r="L37" i="20" s="1"/>
  <c r="AF37" i="20" s="1"/>
  <c r="U37" i="20"/>
  <c r="V37" i="20" s="1"/>
  <c r="AH37" i="20" s="1"/>
  <c r="P37" i="20"/>
  <c r="Q37" i="20" s="1"/>
  <c r="AG37" i="20" s="1"/>
  <c r="P109" i="20"/>
  <c r="Q109" i="20" s="1"/>
  <c r="AG109" i="20" s="1"/>
  <c r="U109" i="20"/>
  <c r="K109" i="20"/>
  <c r="L109" i="20" s="1"/>
  <c r="AF109" i="20" s="1"/>
  <c r="U79" i="20"/>
  <c r="V79" i="20" s="1"/>
  <c r="AH79" i="20" s="1"/>
  <c r="P79" i="20"/>
  <c r="Q79" i="20" s="1"/>
  <c r="AG79" i="20" s="1"/>
  <c r="K79" i="20"/>
  <c r="L79" i="20" s="1"/>
  <c r="AF79" i="20" s="1"/>
  <c r="U83" i="20"/>
  <c r="V83" i="20" s="1"/>
  <c r="AH83" i="20" s="1"/>
  <c r="P83" i="20"/>
  <c r="Q83" i="20" s="1"/>
  <c r="AG83" i="20" s="1"/>
  <c r="K83" i="20"/>
  <c r="L83" i="20" s="1"/>
  <c r="AF83" i="20" s="1"/>
  <c r="U20" i="20"/>
  <c r="V20" i="20" s="1"/>
  <c r="AH20" i="20" s="1"/>
  <c r="P20" i="20"/>
  <c r="K20" i="20"/>
  <c r="L20" i="20" s="1"/>
  <c r="AF20" i="20" s="1"/>
  <c r="U35" i="20"/>
  <c r="V35" i="20" s="1"/>
  <c r="AH35" i="20" s="1"/>
  <c r="P35" i="20"/>
  <c r="Q35" i="20" s="1"/>
  <c r="AG35" i="20" s="1"/>
  <c r="K35" i="20"/>
  <c r="L35" i="20" s="1"/>
  <c r="AF35" i="20" s="1"/>
  <c r="Y124" i="20"/>
  <c r="T124" i="20"/>
  <c r="O124" i="20"/>
  <c r="J124" i="20"/>
  <c r="V120" i="20"/>
  <c r="AH120" i="20" s="1"/>
  <c r="V98" i="20"/>
  <c r="AH98" i="20" s="1"/>
  <c r="U116" i="20"/>
  <c r="V116" i="20" s="1"/>
  <c r="AH116" i="20" s="1"/>
  <c r="P116" i="20"/>
  <c r="K116" i="20"/>
  <c r="L116" i="20" s="1"/>
  <c r="AF116" i="20" s="1"/>
  <c r="U107" i="20"/>
  <c r="V107" i="20" s="1"/>
  <c r="AH107" i="20" s="1"/>
  <c r="P107" i="20"/>
  <c r="Q107" i="20" s="1"/>
  <c r="AG107" i="20" s="1"/>
  <c r="K107" i="20"/>
  <c r="L107" i="20" s="1"/>
  <c r="AF107" i="20" s="1"/>
  <c r="U60" i="20"/>
  <c r="V60" i="20" s="1"/>
  <c r="AH60" i="20" s="1"/>
  <c r="P60" i="20"/>
  <c r="Q60" i="20" s="1"/>
  <c r="AG60" i="20" s="1"/>
  <c r="K60" i="20"/>
  <c r="L60" i="20" s="1"/>
  <c r="AF60" i="20" s="1"/>
  <c r="U30" i="20"/>
  <c r="V30" i="20" s="1"/>
  <c r="AH30" i="20" s="1"/>
  <c r="P30" i="20"/>
  <c r="Q30" i="20" s="1"/>
  <c r="AG30" i="20" s="1"/>
  <c r="K30" i="20"/>
  <c r="L30" i="20" s="1"/>
  <c r="AF30" i="20" s="1"/>
  <c r="U70" i="20"/>
  <c r="V70" i="20" s="1"/>
  <c r="AH70" i="20" s="1"/>
  <c r="P70" i="20"/>
  <c r="Q70" i="20" s="1"/>
  <c r="AG70" i="20" s="1"/>
  <c r="K70" i="20"/>
  <c r="L70" i="20" s="1"/>
  <c r="AF70" i="20" s="1"/>
  <c r="U72" i="20"/>
  <c r="V72" i="20" s="1"/>
  <c r="AH72" i="20" s="1"/>
  <c r="P72" i="20"/>
  <c r="Q72" i="20" s="1"/>
  <c r="AG72" i="20" s="1"/>
  <c r="K72" i="20"/>
  <c r="L72" i="20" s="1"/>
  <c r="AF72" i="20" s="1"/>
  <c r="P93" i="20"/>
  <c r="Q93" i="20" s="1"/>
  <c r="AG93" i="20" s="1"/>
  <c r="U93" i="20"/>
  <c r="V93" i="20" s="1"/>
  <c r="AH93" i="20" s="1"/>
  <c r="K93" i="20"/>
  <c r="L93" i="20" s="1"/>
  <c r="AF93" i="20" s="1"/>
  <c r="U68" i="20"/>
  <c r="V68" i="20" s="1"/>
  <c r="AH68" i="20" s="1"/>
  <c r="P68" i="20"/>
  <c r="Q68" i="20" s="1"/>
  <c r="AG68" i="20" s="1"/>
  <c r="K68" i="20"/>
  <c r="U50" i="20"/>
  <c r="V50" i="20" s="1"/>
  <c r="AH50" i="20" s="1"/>
  <c r="P50" i="20"/>
  <c r="Q50" i="20" s="1"/>
  <c r="AG50" i="20" s="1"/>
  <c r="K50" i="20"/>
  <c r="L50" i="20" s="1"/>
  <c r="AF50" i="20" s="1"/>
  <c r="P65" i="20"/>
  <c r="Q65" i="20" s="1"/>
  <c r="AG65" i="20" s="1"/>
  <c r="U65" i="20"/>
  <c r="V65" i="20" s="1"/>
  <c r="AH65" i="20" s="1"/>
  <c r="K65" i="20"/>
  <c r="L65" i="20" s="1"/>
  <c r="AF65" i="20" s="1"/>
  <c r="P89" i="20"/>
  <c r="Q89" i="20" s="1"/>
  <c r="AG89" i="20" s="1"/>
  <c r="U89" i="20"/>
  <c r="V89" i="20" s="1"/>
  <c r="AH89" i="20" s="1"/>
  <c r="K89" i="20"/>
  <c r="L89" i="20" s="1"/>
  <c r="AF89" i="20" s="1"/>
  <c r="U11" i="20"/>
  <c r="V11" i="20" s="1"/>
  <c r="AH11" i="20" s="1"/>
  <c r="P11" i="20"/>
  <c r="Q11" i="20" s="1"/>
  <c r="AG11" i="20" s="1"/>
  <c r="K11" i="20"/>
  <c r="L11" i="20" s="1"/>
  <c r="AF11" i="20" s="1"/>
  <c r="U14" i="20"/>
  <c r="V14" i="20" s="1"/>
  <c r="AH14" i="20" s="1"/>
  <c r="P14" i="20"/>
  <c r="Q14" i="20" s="1"/>
  <c r="AG14" i="20" s="1"/>
  <c r="K14" i="20"/>
  <c r="L14" i="20" s="1"/>
  <c r="AF14" i="20" s="1"/>
  <c r="L68" i="20"/>
  <c r="AF68" i="20" s="1"/>
  <c r="U110" i="20"/>
  <c r="V110" i="20" s="1"/>
  <c r="AH110" i="20" s="1"/>
  <c r="K110" i="20"/>
  <c r="L110" i="20" s="1"/>
  <c r="AF110" i="20" s="1"/>
  <c r="P110" i="20"/>
  <c r="Q110" i="20" s="1"/>
  <c r="AG110" i="20" s="1"/>
  <c r="U80" i="20"/>
  <c r="V80" i="20" s="1"/>
  <c r="AH80" i="20" s="1"/>
  <c r="K80" i="20"/>
  <c r="L80" i="20" s="1"/>
  <c r="AF80" i="20" s="1"/>
  <c r="P80" i="20"/>
  <c r="Q80" i="20" s="1"/>
  <c r="AG80" i="20" s="1"/>
  <c r="U48" i="20"/>
  <c r="V48" i="20" s="1"/>
  <c r="AH48" i="20" s="1"/>
  <c r="K48" i="20"/>
  <c r="L48" i="20" s="1"/>
  <c r="AF48" i="20" s="1"/>
  <c r="P48" i="20"/>
  <c r="Q48" i="20" s="1"/>
  <c r="AG48" i="20" s="1"/>
  <c r="P17" i="20"/>
  <c r="Q17" i="20" s="1"/>
  <c r="AG17" i="20" s="1"/>
  <c r="U17" i="20"/>
  <c r="V17" i="20" s="1"/>
  <c r="AH17" i="20" s="1"/>
  <c r="K17" i="20"/>
  <c r="L17" i="20" s="1"/>
  <c r="AF17" i="20" s="1"/>
  <c r="U26" i="20"/>
  <c r="V26" i="20" s="1"/>
  <c r="AH26" i="20" s="1"/>
  <c r="K26" i="20"/>
  <c r="L26" i="20" s="1"/>
  <c r="AF26" i="20" s="1"/>
  <c r="P26" i="20"/>
  <c r="Q26" i="20" s="1"/>
  <c r="AG26" i="20" s="1"/>
  <c r="K101" i="20"/>
  <c r="L101" i="20" s="1"/>
  <c r="AF101" i="20" s="1"/>
  <c r="U101" i="20"/>
  <c r="V101" i="20" s="1"/>
  <c r="AH101" i="20" s="1"/>
  <c r="P101" i="20"/>
  <c r="Q101" i="20" s="1"/>
  <c r="AG101" i="20" s="1"/>
  <c r="U88" i="20"/>
  <c r="V88" i="20" s="1"/>
  <c r="AH88" i="20" s="1"/>
  <c r="P88" i="20"/>
  <c r="Q88" i="20" s="1"/>
  <c r="AG88" i="20" s="1"/>
  <c r="K88" i="20"/>
  <c r="L88" i="20" s="1"/>
  <c r="AF88" i="20" s="1"/>
  <c r="U24" i="20"/>
  <c r="V24" i="20" s="1"/>
  <c r="AH24" i="20" s="1"/>
  <c r="P24" i="20"/>
  <c r="Q24" i="20" s="1"/>
  <c r="AG24" i="20" s="1"/>
  <c r="K24" i="20"/>
  <c r="L24" i="20" s="1"/>
  <c r="AF24" i="20" s="1"/>
  <c r="U42" i="20"/>
  <c r="V42" i="20" s="1"/>
  <c r="AH42" i="20" s="1"/>
  <c r="K42" i="20"/>
  <c r="L42" i="20" s="1"/>
  <c r="AF42" i="20" s="1"/>
  <c r="P42" i="20"/>
  <c r="Q42" i="20" s="1"/>
  <c r="AG42" i="20" s="1"/>
  <c r="U84" i="20"/>
  <c r="V84" i="20" s="1"/>
  <c r="AH84" i="20" s="1"/>
  <c r="P84" i="20"/>
  <c r="Q84" i="20" s="1"/>
  <c r="AG84" i="20" s="1"/>
  <c r="K84" i="20"/>
  <c r="L84" i="20" s="1"/>
  <c r="AF84" i="20" s="1"/>
  <c r="U21" i="20"/>
  <c r="V21" i="20" s="1"/>
  <c r="AH21" i="20" s="1"/>
  <c r="K21" i="20"/>
  <c r="L21" i="20" s="1"/>
  <c r="AF21" i="20" s="1"/>
  <c r="P21" i="20"/>
  <c r="Q21" i="20" s="1"/>
  <c r="AG21" i="20" s="1"/>
  <c r="U108" i="20"/>
  <c r="V108" i="20" s="1"/>
  <c r="AH108" i="20" s="1"/>
  <c r="P108" i="20"/>
  <c r="Q108" i="20" s="1"/>
  <c r="AG108" i="20" s="1"/>
  <c r="K108" i="20"/>
  <c r="L108" i="20" s="1"/>
  <c r="AF108" i="20" s="1"/>
  <c r="P73" i="20"/>
  <c r="Q73" i="20" s="1"/>
  <c r="AG73" i="20" s="1"/>
  <c r="U73" i="20"/>
  <c r="V73" i="20" s="1"/>
  <c r="AH73" i="20" s="1"/>
  <c r="K73" i="20"/>
  <c r="L73" i="20" s="1"/>
  <c r="AF73" i="20" s="1"/>
  <c r="P41" i="20"/>
  <c r="Q41" i="20" s="1"/>
  <c r="AG41" i="20" s="1"/>
  <c r="U41" i="20"/>
  <c r="V41" i="20" s="1"/>
  <c r="AH41" i="20" s="1"/>
  <c r="K41" i="20"/>
  <c r="L41" i="20" s="1"/>
  <c r="AF41" i="20" s="1"/>
  <c r="U27" i="20"/>
  <c r="V27" i="20" s="1"/>
  <c r="AH27" i="20" s="1"/>
  <c r="P27" i="20"/>
  <c r="Q27" i="20" s="1"/>
  <c r="AG27" i="20" s="1"/>
  <c r="K27" i="20"/>
  <c r="L27" i="20" s="1"/>
  <c r="AF27" i="20" s="1"/>
  <c r="U112" i="20"/>
  <c r="V112" i="20" s="1"/>
  <c r="AH112" i="20" s="1"/>
  <c r="P112" i="20"/>
  <c r="Q112" i="20" s="1"/>
  <c r="AG112" i="20" s="1"/>
  <c r="K112" i="20"/>
  <c r="U8" i="20"/>
  <c r="V8" i="20" s="1"/>
  <c r="AH8" i="20" s="1"/>
  <c r="P8" i="20"/>
  <c r="Q8" i="20" s="1"/>
  <c r="AG8" i="20" s="1"/>
  <c r="K8" i="20"/>
  <c r="L8" i="20" s="1"/>
  <c r="AF8" i="20" s="1"/>
  <c r="P117" i="20"/>
  <c r="Q117" i="20" s="1"/>
  <c r="AG117" i="20" s="1"/>
  <c r="U117" i="20"/>
  <c r="V117" i="20" s="1"/>
  <c r="AH117" i="20" s="1"/>
  <c r="K117" i="20"/>
  <c r="L117" i="20" s="1"/>
  <c r="AF117" i="20" s="1"/>
  <c r="P105" i="20"/>
  <c r="Q105" i="20" s="1"/>
  <c r="AG105" i="20" s="1"/>
  <c r="U105" i="20"/>
  <c r="V105" i="20" s="1"/>
  <c r="AH105" i="20" s="1"/>
  <c r="K105" i="20"/>
  <c r="L105" i="20" s="1"/>
  <c r="AF105" i="20" s="1"/>
  <c r="U119" i="20"/>
  <c r="V119" i="20" s="1"/>
  <c r="AH119" i="20" s="1"/>
  <c r="P119" i="20"/>
  <c r="Q119" i="20" s="1"/>
  <c r="AG119" i="20" s="1"/>
  <c r="K119" i="20"/>
  <c r="L119" i="20" s="1"/>
  <c r="AF119" i="20" s="1"/>
  <c r="P61" i="20"/>
  <c r="Q61" i="20" s="1"/>
  <c r="AG61" i="20" s="1"/>
  <c r="U61" i="20"/>
  <c r="V61" i="20" s="1"/>
  <c r="AH61" i="20" s="1"/>
  <c r="K61" i="20"/>
  <c r="L61" i="20" s="1"/>
  <c r="AF61" i="20" s="1"/>
  <c r="P29" i="20"/>
  <c r="Q29" i="20" s="1"/>
  <c r="AG29" i="20" s="1"/>
  <c r="U29" i="20"/>
  <c r="V29" i="20" s="1"/>
  <c r="AH29" i="20" s="1"/>
  <c r="K29" i="20"/>
  <c r="L29" i="20" s="1"/>
  <c r="AF29" i="20" s="1"/>
  <c r="P121" i="20"/>
  <c r="Q121" i="20" s="1"/>
  <c r="AG121" i="20" s="1"/>
  <c r="U121" i="20"/>
  <c r="V121" i="20" s="1"/>
  <c r="AH121" i="20" s="1"/>
  <c r="K121" i="20"/>
  <c r="L121" i="20" s="1"/>
  <c r="AF121" i="20" s="1"/>
  <c r="U87" i="20"/>
  <c r="V87" i="20" s="1"/>
  <c r="AH87" i="20" s="1"/>
  <c r="P87" i="20"/>
  <c r="Q87" i="20" s="1"/>
  <c r="AG87" i="20" s="1"/>
  <c r="K87" i="20"/>
  <c r="L87" i="20" s="1"/>
  <c r="AF87" i="20" s="1"/>
  <c r="P69" i="20"/>
  <c r="Q69" i="20" s="1"/>
  <c r="AG69" i="20" s="1"/>
  <c r="K69" i="20"/>
  <c r="L69" i="20" s="1"/>
  <c r="AF69" i="20" s="1"/>
  <c r="U69" i="20"/>
  <c r="V69" i="20" s="1"/>
  <c r="AH69" i="20" s="1"/>
  <c r="P81" i="20"/>
  <c r="Q81" i="20" s="1"/>
  <c r="AG81" i="20" s="1"/>
  <c r="U81" i="20"/>
  <c r="V81" i="20" s="1"/>
  <c r="AH81" i="20" s="1"/>
  <c r="K81" i="20"/>
  <c r="L81" i="20" s="1"/>
  <c r="AF81" i="20" s="1"/>
  <c r="U53" i="20"/>
  <c r="V53" i="20" s="1"/>
  <c r="AH53" i="20" s="1"/>
  <c r="K53" i="20"/>
  <c r="L53" i="20" s="1"/>
  <c r="AF53" i="20" s="1"/>
  <c r="P53" i="20"/>
  <c r="Q53" i="20" s="1"/>
  <c r="AG53" i="20" s="1"/>
  <c r="U94" i="20"/>
  <c r="V94" i="20" s="1"/>
  <c r="AH94" i="20" s="1"/>
  <c r="P94" i="20"/>
  <c r="Q94" i="20" s="1"/>
  <c r="AG94" i="20" s="1"/>
  <c r="K94" i="20"/>
  <c r="L94" i="20" s="1"/>
  <c r="AF94" i="20" s="1"/>
  <c r="P9" i="20"/>
  <c r="Q9" i="20" s="1"/>
  <c r="AG9" i="20" s="1"/>
  <c r="K9" i="20"/>
  <c r="L9" i="20" s="1"/>
  <c r="AF9" i="20" s="1"/>
  <c r="U9" i="20"/>
  <c r="V9" i="20" s="1"/>
  <c r="AH9" i="20" s="1"/>
  <c r="U6" i="20"/>
  <c r="V6" i="20" s="1"/>
  <c r="AH6" i="20" s="1"/>
  <c r="P6" i="20"/>
  <c r="Q6" i="20" s="1"/>
  <c r="AG6" i="20" s="1"/>
  <c r="K6" i="20"/>
  <c r="L6" i="20" s="1"/>
  <c r="AF6" i="20" s="1"/>
  <c r="U23" i="20"/>
  <c r="V23" i="20" s="1"/>
  <c r="AH23" i="20" s="1"/>
  <c r="P23" i="20"/>
  <c r="Q23" i="20" s="1"/>
  <c r="AG23" i="20" s="1"/>
  <c r="K23" i="20"/>
  <c r="L23" i="20" s="1"/>
  <c r="AF23" i="20" s="1"/>
  <c r="U100" i="20"/>
  <c r="V100" i="20" s="1"/>
  <c r="AH100" i="20" s="1"/>
  <c r="P100" i="20"/>
  <c r="Q100" i="20" s="1"/>
  <c r="AG100" i="20" s="1"/>
  <c r="K100" i="20"/>
  <c r="L100" i="20" s="1"/>
  <c r="AF100" i="20" s="1"/>
  <c r="P5" i="20"/>
  <c r="Q5" i="20" s="1"/>
  <c r="K5" i="20"/>
  <c r="L5" i="20" s="1"/>
  <c r="AF5" i="20" s="1"/>
  <c r="U5" i="20"/>
  <c r="V5" i="20" s="1"/>
  <c r="U91" i="20"/>
  <c r="V91" i="20" s="1"/>
  <c r="AH91" i="20" s="1"/>
  <c r="P91" i="20"/>
  <c r="Q91" i="20" s="1"/>
  <c r="AG91" i="20" s="1"/>
  <c r="K91" i="20"/>
  <c r="L91" i="20" s="1"/>
  <c r="AF91" i="20" s="1"/>
  <c r="U43" i="20"/>
  <c r="V43" i="20" s="1"/>
  <c r="AH43" i="20" s="1"/>
  <c r="P43" i="20"/>
  <c r="Q43" i="20" s="1"/>
  <c r="AG43" i="20" s="1"/>
  <c r="K43" i="20"/>
  <c r="L43" i="20" s="1"/>
  <c r="AF43" i="20" s="1"/>
  <c r="U111" i="20"/>
  <c r="V111" i="20" s="1"/>
  <c r="AH111" i="20" s="1"/>
  <c r="P111" i="20"/>
  <c r="Q111" i="20" s="1"/>
  <c r="AG111" i="20" s="1"/>
  <c r="K111" i="20"/>
  <c r="L111" i="20" s="1"/>
  <c r="AF111" i="20" s="1"/>
  <c r="P113" i="20"/>
  <c r="Q113" i="20" s="1"/>
  <c r="AG113" i="20" s="1"/>
  <c r="U113" i="20"/>
  <c r="V113" i="20" s="1"/>
  <c r="AH113" i="20" s="1"/>
  <c r="K113" i="20"/>
  <c r="L113" i="20" s="1"/>
  <c r="AF113" i="20" s="1"/>
  <c r="U63" i="20"/>
  <c r="V63" i="20" s="1"/>
  <c r="AH63" i="20" s="1"/>
  <c r="P63" i="20"/>
  <c r="Q63" i="20" s="1"/>
  <c r="AG63" i="20" s="1"/>
  <c r="K63" i="20"/>
  <c r="L63" i="20" s="1"/>
  <c r="AF63" i="20" s="1"/>
  <c r="V109" i="20"/>
  <c r="AH109" i="20" s="1"/>
  <c r="Q46" i="20"/>
  <c r="AG46" i="20" s="1"/>
  <c r="Q123" i="20"/>
  <c r="AG123" i="20" s="1"/>
  <c r="Q7" i="20"/>
  <c r="AG7" i="20" s="1"/>
  <c r="Q20" i="20"/>
  <c r="AG20" i="20" s="1"/>
  <c r="V92" i="20"/>
  <c r="AH92" i="20" s="1"/>
  <c r="Q116" i="20"/>
  <c r="AG116" i="20" s="1"/>
  <c r="E124" i="20"/>
  <c r="M126" i="17"/>
  <c r="F76" i="20"/>
  <c r="G76" i="20" s="1"/>
  <c r="AE76" i="20" s="1"/>
  <c r="Z76" i="20"/>
  <c r="AA76" i="20" s="1"/>
  <c r="AI76" i="20" s="1"/>
  <c r="F103" i="20"/>
  <c r="G103" i="20" s="1"/>
  <c r="AE103" i="20" s="1"/>
  <c r="Z103" i="20"/>
  <c r="AA103" i="20" s="1"/>
  <c r="AI103" i="20" s="1"/>
  <c r="F55" i="20"/>
  <c r="G55" i="20" s="1"/>
  <c r="AE55" i="20" s="1"/>
  <c r="Z55" i="20"/>
  <c r="AA55" i="20" s="1"/>
  <c r="AI55" i="20" s="1"/>
  <c r="F22" i="20"/>
  <c r="G22" i="20" s="1"/>
  <c r="AE22" i="20" s="1"/>
  <c r="Z22" i="20"/>
  <c r="AA22" i="20" s="1"/>
  <c r="AI22" i="20" s="1"/>
  <c r="F31" i="20"/>
  <c r="G31" i="20" s="1"/>
  <c r="AE31" i="20" s="1"/>
  <c r="Z31" i="20"/>
  <c r="AA31" i="20" s="1"/>
  <c r="AI31" i="20" s="1"/>
  <c r="F74" i="20"/>
  <c r="G74" i="20" s="1"/>
  <c r="AE74" i="20" s="1"/>
  <c r="Z74" i="20"/>
  <c r="AA74" i="20" s="1"/>
  <c r="AI74" i="20" s="1"/>
  <c r="F110" i="20"/>
  <c r="G110" i="20" s="1"/>
  <c r="AE110" i="20" s="1"/>
  <c r="Z110" i="20"/>
  <c r="AA110" i="20" s="1"/>
  <c r="AI110" i="20" s="1"/>
  <c r="F80" i="20"/>
  <c r="G80" i="20" s="1"/>
  <c r="AE80" i="20" s="1"/>
  <c r="Z80" i="20"/>
  <c r="AA80" i="20" s="1"/>
  <c r="AI80" i="20" s="1"/>
  <c r="F48" i="20"/>
  <c r="G48" i="20" s="1"/>
  <c r="AE48" i="20" s="1"/>
  <c r="Z48" i="20"/>
  <c r="AA48" i="20" s="1"/>
  <c r="AI48" i="20" s="1"/>
  <c r="F17" i="20"/>
  <c r="G17" i="20" s="1"/>
  <c r="AE17" i="20" s="1"/>
  <c r="Z17" i="20"/>
  <c r="AA17" i="20" s="1"/>
  <c r="AI17" i="20" s="1"/>
  <c r="F26" i="20"/>
  <c r="G26" i="20" s="1"/>
  <c r="AE26" i="20" s="1"/>
  <c r="Z26" i="20"/>
  <c r="AA26" i="20" s="1"/>
  <c r="AI26" i="20" s="1"/>
  <c r="F101" i="20"/>
  <c r="G101" i="20" s="1"/>
  <c r="AE101" i="20" s="1"/>
  <c r="Z101" i="20"/>
  <c r="AA101" i="20" s="1"/>
  <c r="AI101" i="20" s="1"/>
  <c r="F88" i="20"/>
  <c r="G88" i="20" s="1"/>
  <c r="AE88" i="20" s="1"/>
  <c r="Z88" i="20"/>
  <c r="AA88" i="20" s="1"/>
  <c r="AI88" i="20" s="1"/>
  <c r="F24" i="20"/>
  <c r="G24" i="20" s="1"/>
  <c r="AE24" i="20" s="1"/>
  <c r="Z24" i="20"/>
  <c r="AA24" i="20" s="1"/>
  <c r="AI24" i="20" s="1"/>
  <c r="F107" i="20"/>
  <c r="G107" i="20" s="1"/>
  <c r="AE107" i="20" s="1"/>
  <c r="Z107" i="20"/>
  <c r="AA107" i="20" s="1"/>
  <c r="AI107" i="20" s="1"/>
  <c r="F60" i="20"/>
  <c r="G60" i="20" s="1"/>
  <c r="AE60" i="20" s="1"/>
  <c r="Z60" i="20"/>
  <c r="AA60" i="20" s="1"/>
  <c r="AI60" i="20" s="1"/>
  <c r="F28" i="20"/>
  <c r="G28" i="20" s="1"/>
  <c r="AE28" i="20" s="1"/>
  <c r="Z28" i="20"/>
  <c r="AA28" i="20" s="1"/>
  <c r="AI28" i="20" s="1"/>
  <c r="F30" i="20"/>
  <c r="G30" i="20" s="1"/>
  <c r="AE30" i="20" s="1"/>
  <c r="Z30" i="20"/>
  <c r="AA30" i="20" s="1"/>
  <c r="AI30" i="20" s="1"/>
  <c r="F34" i="20"/>
  <c r="G34" i="20" s="1"/>
  <c r="AE34" i="20" s="1"/>
  <c r="Z34" i="20"/>
  <c r="AA34" i="20" s="1"/>
  <c r="AI34" i="20" s="1"/>
  <c r="F70" i="20"/>
  <c r="G70" i="20" s="1"/>
  <c r="AE70" i="20" s="1"/>
  <c r="Z70" i="20"/>
  <c r="AA70" i="20" s="1"/>
  <c r="AI70" i="20" s="1"/>
  <c r="F72" i="20"/>
  <c r="G72" i="20" s="1"/>
  <c r="AE72" i="20" s="1"/>
  <c r="Z72" i="20"/>
  <c r="AA72" i="20" s="1"/>
  <c r="AI72" i="20" s="1"/>
  <c r="F15" i="20"/>
  <c r="G15" i="20" s="1"/>
  <c r="AE15" i="20" s="1"/>
  <c r="Z15" i="20"/>
  <c r="AA15" i="20" s="1"/>
  <c r="AI15" i="20" s="1"/>
  <c r="F120" i="20"/>
  <c r="G120" i="20" s="1"/>
  <c r="AE120" i="20" s="1"/>
  <c r="Z120" i="20"/>
  <c r="AA120" i="20" s="1"/>
  <c r="AI120" i="20" s="1"/>
  <c r="F114" i="20"/>
  <c r="G114" i="20" s="1"/>
  <c r="AE114" i="20" s="1"/>
  <c r="Z114" i="20"/>
  <c r="AA114" i="20" s="1"/>
  <c r="AI114" i="20" s="1"/>
  <c r="F36" i="20"/>
  <c r="G36" i="20" s="1"/>
  <c r="AE36" i="20" s="1"/>
  <c r="Z36" i="20"/>
  <c r="F46" i="20"/>
  <c r="G46" i="20" s="1"/>
  <c r="AE46" i="20" s="1"/>
  <c r="Z46" i="20"/>
  <c r="AA46" i="20" s="1"/>
  <c r="AI46" i="20" s="1"/>
  <c r="F115" i="20"/>
  <c r="G115" i="20" s="1"/>
  <c r="AE115" i="20" s="1"/>
  <c r="Z115" i="20"/>
  <c r="AA115" i="20" s="1"/>
  <c r="AI115" i="20" s="1"/>
  <c r="F49" i="20"/>
  <c r="G49" i="20" s="1"/>
  <c r="AE49" i="20" s="1"/>
  <c r="Z49" i="20"/>
  <c r="AA49" i="20" s="1"/>
  <c r="AI49" i="20" s="1"/>
  <c r="F97" i="20"/>
  <c r="G97" i="20" s="1"/>
  <c r="AE97" i="20" s="1"/>
  <c r="Z97" i="20"/>
  <c r="AA97" i="20" s="1"/>
  <c r="AI97" i="20" s="1"/>
  <c r="F73" i="20"/>
  <c r="G73" i="20" s="1"/>
  <c r="AE73" i="20" s="1"/>
  <c r="Z73" i="20"/>
  <c r="AA73" i="20" s="1"/>
  <c r="AI73" i="20" s="1"/>
  <c r="F41" i="20"/>
  <c r="G41" i="20" s="1"/>
  <c r="AE41" i="20" s="1"/>
  <c r="Z41" i="20"/>
  <c r="AA41" i="20" s="1"/>
  <c r="AI41" i="20" s="1"/>
  <c r="F27" i="20"/>
  <c r="G27" i="20" s="1"/>
  <c r="AE27" i="20" s="1"/>
  <c r="Z27" i="20"/>
  <c r="AA27" i="20" s="1"/>
  <c r="AI27" i="20" s="1"/>
  <c r="F112" i="20"/>
  <c r="G112" i="20" s="1"/>
  <c r="Z112" i="20"/>
  <c r="AA112" i="20" s="1"/>
  <c r="AI112" i="20" s="1"/>
  <c r="F8" i="20"/>
  <c r="G8" i="20" s="1"/>
  <c r="AE8" i="20" s="1"/>
  <c r="Z8" i="20"/>
  <c r="AA8" i="20" s="1"/>
  <c r="AI8" i="20" s="1"/>
  <c r="F95" i="20"/>
  <c r="G95" i="20" s="1"/>
  <c r="AE95" i="20" s="1"/>
  <c r="Z95" i="20"/>
  <c r="AA95" i="20" s="1"/>
  <c r="AI95" i="20" s="1"/>
  <c r="F32" i="20"/>
  <c r="G32" i="20" s="1"/>
  <c r="AE32" i="20" s="1"/>
  <c r="Z32" i="20"/>
  <c r="AA32" i="20" s="1"/>
  <c r="AI32" i="20" s="1"/>
  <c r="F54" i="20"/>
  <c r="G54" i="20" s="1"/>
  <c r="AE54" i="20" s="1"/>
  <c r="Z54" i="20"/>
  <c r="AA54" i="20" s="1"/>
  <c r="AI54" i="20" s="1"/>
  <c r="F118" i="20"/>
  <c r="G118" i="20" s="1"/>
  <c r="AE118" i="20" s="1"/>
  <c r="Z118" i="20"/>
  <c r="AA118" i="20" s="1"/>
  <c r="AI118" i="20" s="1"/>
  <c r="F122" i="20"/>
  <c r="G122" i="20" s="1"/>
  <c r="AE122" i="20" s="1"/>
  <c r="Z122" i="20"/>
  <c r="AA122" i="20" s="1"/>
  <c r="AI122" i="20" s="1"/>
  <c r="F13" i="20"/>
  <c r="G13" i="20" s="1"/>
  <c r="AE13" i="20" s="1"/>
  <c r="Z13" i="20"/>
  <c r="AA13" i="20" s="1"/>
  <c r="AI13" i="20" s="1"/>
  <c r="F66" i="20"/>
  <c r="G66" i="20" s="1"/>
  <c r="AE66" i="20" s="1"/>
  <c r="Z66" i="20"/>
  <c r="AA66" i="20" s="1"/>
  <c r="AI66" i="20" s="1"/>
  <c r="F68" i="20"/>
  <c r="G68" i="20" s="1"/>
  <c r="AE68" i="20" s="1"/>
  <c r="Z68" i="20"/>
  <c r="AA68" i="20" s="1"/>
  <c r="AI68" i="20" s="1"/>
  <c r="F7" i="20"/>
  <c r="G7" i="20" s="1"/>
  <c r="AE7" i="20" s="1"/>
  <c r="Z7" i="20"/>
  <c r="AA7" i="20" s="1"/>
  <c r="AI7" i="20" s="1"/>
  <c r="F65" i="20"/>
  <c r="G65" i="20" s="1"/>
  <c r="AE65" i="20" s="1"/>
  <c r="Z65" i="20"/>
  <c r="AA65" i="20" s="1"/>
  <c r="AI65" i="20" s="1"/>
  <c r="F33" i="20"/>
  <c r="G33" i="20" s="1"/>
  <c r="AE33" i="20" s="1"/>
  <c r="Z33" i="20"/>
  <c r="AA33" i="20" s="1"/>
  <c r="AI33" i="20" s="1"/>
  <c r="F11" i="20"/>
  <c r="G11" i="20" s="1"/>
  <c r="AE11" i="20" s="1"/>
  <c r="Z11" i="20"/>
  <c r="AA11" i="20" s="1"/>
  <c r="AI11" i="20" s="1"/>
  <c r="F90" i="20"/>
  <c r="G90" i="20" s="1"/>
  <c r="AE90" i="20" s="1"/>
  <c r="Z90" i="20"/>
  <c r="AA90" i="20" s="1"/>
  <c r="AI90" i="20" s="1"/>
  <c r="F86" i="20"/>
  <c r="G86" i="20" s="1"/>
  <c r="AE86" i="20" s="1"/>
  <c r="Z86" i="20"/>
  <c r="AA86" i="20" s="1"/>
  <c r="AI86" i="20" s="1"/>
  <c r="F42" i="20"/>
  <c r="G42" i="20" s="1"/>
  <c r="AE42" i="20" s="1"/>
  <c r="Z42" i="20"/>
  <c r="AA42" i="20" s="1"/>
  <c r="AI42" i="20" s="1"/>
  <c r="F84" i="20"/>
  <c r="G84" i="20" s="1"/>
  <c r="AE84" i="20" s="1"/>
  <c r="Z84" i="20"/>
  <c r="AA84" i="20" s="1"/>
  <c r="AI84" i="20" s="1"/>
  <c r="F21" i="20"/>
  <c r="G21" i="20" s="1"/>
  <c r="AE21" i="20" s="1"/>
  <c r="Z21" i="20"/>
  <c r="AA21" i="20" s="1"/>
  <c r="AI21" i="20" s="1"/>
  <c r="F108" i="20"/>
  <c r="G108" i="20" s="1"/>
  <c r="AE108" i="20" s="1"/>
  <c r="Z108" i="20"/>
  <c r="AA108" i="20" s="1"/>
  <c r="AI108" i="20" s="1"/>
  <c r="F104" i="20"/>
  <c r="G104" i="20" s="1"/>
  <c r="AE104" i="20" s="1"/>
  <c r="Z104" i="20"/>
  <c r="AA104" i="20" s="1"/>
  <c r="AI104" i="20" s="1"/>
  <c r="F18" i="20"/>
  <c r="G18" i="20" s="1"/>
  <c r="AE18" i="20" s="1"/>
  <c r="Z18" i="20"/>
  <c r="AA18" i="20" s="1"/>
  <c r="AI18" i="20" s="1"/>
  <c r="F71" i="20"/>
  <c r="G71" i="20" s="1"/>
  <c r="AE71" i="20" s="1"/>
  <c r="Z71" i="20"/>
  <c r="AA71" i="20" s="1"/>
  <c r="AI71" i="20" s="1"/>
  <c r="F47" i="20"/>
  <c r="G47" i="20" s="1"/>
  <c r="AE47" i="20" s="1"/>
  <c r="Z47" i="20"/>
  <c r="AA47" i="20" s="1"/>
  <c r="AI47" i="20" s="1"/>
  <c r="F85" i="20"/>
  <c r="G85" i="20" s="1"/>
  <c r="AE85" i="20" s="1"/>
  <c r="Z85" i="20"/>
  <c r="AA85" i="20" s="1"/>
  <c r="AI85" i="20" s="1"/>
  <c r="F45" i="20"/>
  <c r="G45" i="20" s="1"/>
  <c r="AE45" i="20" s="1"/>
  <c r="Z45" i="20"/>
  <c r="AA45" i="20" s="1"/>
  <c r="AI45" i="20" s="1"/>
  <c r="F102" i="20"/>
  <c r="G102" i="20" s="1"/>
  <c r="AE102" i="20" s="1"/>
  <c r="Z102" i="20"/>
  <c r="AA102" i="20" s="1"/>
  <c r="AI102" i="20" s="1"/>
  <c r="F92" i="20"/>
  <c r="G92" i="20" s="1"/>
  <c r="AE92" i="20" s="1"/>
  <c r="Z92" i="20"/>
  <c r="AA92" i="20" s="1"/>
  <c r="AI92" i="20" s="1"/>
  <c r="F96" i="20"/>
  <c r="G96" i="20" s="1"/>
  <c r="AE96" i="20" s="1"/>
  <c r="Z96" i="20"/>
  <c r="AA96" i="20" s="1"/>
  <c r="AI96" i="20" s="1"/>
  <c r="F10" i="20"/>
  <c r="G10" i="20" s="1"/>
  <c r="AE10" i="20" s="1"/>
  <c r="Z10" i="20"/>
  <c r="AA10" i="20" s="1"/>
  <c r="AI10" i="20" s="1"/>
  <c r="F51" i="20"/>
  <c r="G51" i="20" s="1"/>
  <c r="AE51" i="20" s="1"/>
  <c r="Z51" i="20"/>
  <c r="AA51" i="20" s="1"/>
  <c r="AI51" i="20" s="1"/>
  <c r="F37" i="20"/>
  <c r="G37" i="20" s="1"/>
  <c r="AE37" i="20" s="1"/>
  <c r="Z37" i="20"/>
  <c r="AA37" i="20" s="1"/>
  <c r="AI37" i="20" s="1"/>
  <c r="F109" i="20"/>
  <c r="G109" i="20" s="1"/>
  <c r="AE109" i="20" s="1"/>
  <c r="Z109" i="20"/>
  <c r="AA109" i="20" s="1"/>
  <c r="AI109" i="20" s="1"/>
  <c r="F79" i="20"/>
  <c r="G79" i="20" s="1"/>
  <c r="AE79" i="20" s="1"/>
  <c r="Z79" i="20"/>
  <c r="AA79" i="20" s="1"/>
  <c r="AI79" i="20" s="1"/>
  <c r="F67" i="20"/>
  <c r="G67" i="20" s="1"/>
  <c r="AE67" i="20" s="1"/>
  <c r="Z67" i="20"/>
  <c r="AA67" i="20" s="1"/>
  <c r="AI67" i="20" s="1"/>
  <c r="F83" i="20"/>
  <c r="G83" i="20" s="1"/>
  <c r="AE83" i="20" s="1"/>
  <c r="Z83" i="20"/>
  <c r="AA83" i="20" s="1"/>
  <c r="AI83" i="20" s="1"/>
  <c r="F20" i="20"/>
  <c r="G20" i="20" s="1"/>
  <c r="AE20" i="20" s="1"/>
  <c r="Z20" i="20"/>
  <c r="AA20" i="20" s="1"/>
  <c r="AI20" i="20" s="1"/>
  <c r="F35" i="20"/>
  <c r="G35" i="20" s="1"/>
  <c r="AE35" i="20" s="1"/>
  <c r="Z35" i="20"/>
  <c r="AA35" i="20" s="1"/>
  <c r="AI35" i="20" s="1"/>
  <c r="F75" i="20"/>
  <c r="G75" i="20" s="1"/>
  <c r="AE75" i="20" s="1"/>
  <c r="Z75" i="20"/>
  <c r="AA75" i="20" s="1"/>
  <c r="AI75" i="20" s="1"/>
  <c r="F12" i="20"/>
  <c r="G12" i="20" s="1"/>
  <c r="AE12" i="20" s="1"/>
  <c r="Z12" i="20"/>
  <c r="AA12" i="20" s="1"/>
  <c r="AI12" i="20" s="1"/>
  <c r="F98" i="20"/>
  <c r="G98" i="20" s="1"/>
  <c r="AE98" i="20" s="1"/>
  <c r="Z98" i="20"/>
  <c r="AA98" i="20" s="1"/>
  <c r="AI98" i="20" s="1"/>
  <c r="F64" i="20"/>
  <c r="G64" i="20" s="1"/>
  <c r="AE64" i="20" s="1"/>
  <c r="Z64" i="20"/>
  <c r="AA64" i="20" s="1"/>
  <c r="AI64" i="20" s="1"/>
  <c r="F58" i="20"/>
  <c r="G58" i="20" s="1"/>
  <c r="AE58" i="20" s="1"/>
  <c r="Z58" i="20"/>
  <c r="AA58" i="20" s="1"/>
  <c r="AI58" i="20" s="1"/>
  <c r="F56" i="20"/>
  <c r="G56" i="20" s="1"/>
  <c r="AE56" i="20" s="1"/>
  <c r="Z56" i="20"/>
  <c r="AA56" i="20" s="1"/>
  <c r="AI56" i="20" s="1"/>
  <c r="F44" i="20"/>
  <c r="G44" i="20" s="1"/>
  <c r="AE44" i="20" s="1"/>
  <c r="Z44" i="20"/>
  <c r="AA44" i="20" s="1"/>
  <c r="AI44" i="20" s="1"/>
  <c r="F62" i="20"/>
  <c r="G62" i="20" s="1"/>
  <c r="AE62" i="20" s="1"/>
  <c r="Z62" i="20"/>
  <c r="AA62" i="20" s="1"/>
  <c r="AI62" i="20" s="1"/>
  <c r="F40" i="20"/>
  <c r="G40" i="20" s="1"/>
  <c r="AE40" i="20" s="1"/>
  <c r="Z40" i="20"/>
  <c r="AA40" i="20" s="1"/>
  <c r="AI40" i="20" s="1"/>
  <c r="F93" i="20"/>
  <c r="G93" i="20" s="1"/>
  <c r="AE93" i="20" s="1"/>
  <c r="Z93" i="20"/>
  <c r="AA93" i="20" s="1"/>
  <c r="AI93" i="20" s="1"/>
  <c r="F50" i="20"/>
  <c r="G50" i="20" s="1"/>
  <c r="AE50" i="20" s="1"/>
  <c r="Z50" i="20"/>
  <c r="AA50" i="20" s="1"/>
  <c r="AI50" i="20" s="1"/>
  <c r="F89" i="20"/>
  <c r="G89" i="20" s="1"/>
  <c r="AE89" i="20" s="1"/>
  <c r="Z89" i="20"/>
  <c r="AA89" i="20" s="1"/>
  <c r="AI89" i="20" s="1"/>
  <c r="F123" i="20"/>
  <c r="G123" i="20" s="1"/>
  <c r="AE123" i="20" s="1"/>
  <c r="Z123" i="20"/>
  <c r="AA123" i="20" s="1"/>
  <c r="AI123" i="20" s="1"/>
  <c r="F57" i="20"/>
  <c r="G57" i="20" s="1"/>
  <c r="AE57" i="20" s="1"/>
  <c r="Z57" i="20"/>
  <c r="AA57" i="20" s="1"/>
  <c r="AI57" i="20" s="1"/>
  <c r="F25" i="20"/>
  <c r="G25" i="20" s="1"/>
  <c r="AE25" i="20" s="1"/>
  <c r="Z25" i="20"/>
  <c r="AA25" i="20" s="1"/>
  <c r="AI25" i="20" s="1"/>
  <c r="F116" i="20"/>
  <c r="G116" i="20" s="1"/>
  <c r="AE116" i="20" s="1"/>
  <c r="Z116" i="20"/>
  <c r="AA116" i="20" s="1"/>
  <c r="AI116" i="20" s="1"/>
  <c r="F38" i="20"/>
  <c r="G38" i="20" s="1"/>
  <c r="AE38" i="20" s="1"/>
  <c r="Z38" i="20"/>
  <c r="AA38" i="20" s="1"/>
  <c r="AI38" i="20" s="1"/>
  <c r="F99" i="20"/>
  <c r="G99" i="20" s="1"/>
  <c r="AE99" i="20" s="1"/>
  <c r="Z99" i="20"/>
  <c r="AA99" i="20" s="1"/>
  <c r="AI99" i="20" s="1"/>
  <c r="F52" i="20"/>
  <c r="G52" i="20" s="1"/>
  <c r="AE52" i="20" s="1"/>
  <c r="Z52" i="20"/>
  <c r="AA52" i="20" s="1"/>
  <c r="AI52" i="20" s="1"/>
  <c r="F19" i="20"/>
  <c r="G19" i="20" s="1"/>
  <c r="AE19" i="20" s="1"/>
  <c r="Z19" i="20"/>
  <c r="AA19" i="20" s="1"/>
  <c r="AI19" i="20" s="1"/>
  <c r="F78" i="20"/>
  <c r="G78" i="20" s="1"/>
  <c r="AE78" i="20" s="1"/>
  <c r="Z78" i="20"/>
  <c r="AA78" i="20" s="1"/>
  <c r="AI78" i="20" s="1"/>
  <c r="F39" i="20"/>
  <c r="G39" i="20" s="1"/>
  <c r="AE39" i="20" s="1"/>
  <c r="Z39" i="20"/>
  <c r="AA39" i="20" s="1"/>
  <c r="AI39" i="20" s="1"/>
  <c r="F82" i="20"/>
  <c r="G82" i="20" s="1"/>
  <c r="AE82" i="20" s="1"/>
  <c r="Z82" i="20"/>
  <c r="AA82" i="20" s="1"/>
  <c r="AI82" i="20" s="1"/>
  <c r="F77" i="20"/>
  <c r="G77" i="20" s="1"/>
  <c r="AE77" i="20" s="1"/>
  <c r="Z77" i="20"/>
  <c r="AA77" i="20" s="1"/>
  <c r="AI77" i="20" s="1"/>
  <c r="F14" i="20"/>
  <c r="G14" i="20" s="1"/>
  <c r="AE14" i="20" s="1"/>
  <c r="Z14" i="20"/>
  <c r="AA14" i="20" s="1"/>
  <c r="AI14" i="20" s="1"/>
  <c r="F16" i="20"/>
  <c r="G16" i="20" s="1"/>
  <c r="AE16" i="20" s="1"/>
  <c r="Z16" i="20"/>
  <c r="AA16" i="20" s="1"/>
  <c r="AI16" i="20" s="1"/>
  <c r="F106" i="20"/>
  <c r="G106" i="20" s="1"/>
  <c r="AE106" i="20" s="1"/>
  <c r="Z106" i="20"/>
  <c r="AA106" i="20" s="1"/>
  <c r="AI106" i="20" s="1"/>
  <c r="F59" i="20"/>
  <c r="G59" i="20" s="1"/>
  <c r="AE59" i="20" s="1"/>
  <c r="Z59" i="20"/>
  <c r="AA59" i="20" s="1"/>
  <c r="AI59" i="20" s="1"/>
  <c r="F117" i="20"/>
  <c r="G117" i="20" s="1"/>
  <c r="AE117" i="20" s="1"/>
  <c r="Z117" i="20"/>
  <c r="AA117" i="20" s="1"/>
  <c r="AI117" i="20" s="1"/>
  <c r="F105" i="20"/>
  <c r="G105" i="20" s="1"/>
  <c r="AE105" i="20" s="1"/>
  <c r="Z105" i="20"/>
  <c r="AA105" i="20" s="1"/>
  <c r="AI105" i="20" s="1"/>
  <c r="F119" i="20"/>
  <c r="G119" i="20" s="1"/>
  <c r="AE119" i="20" s="1"/>
  <c r="Z119" i="20"/>
  <c r="AA119" i="20" s="1"/>
  <c r="AI119" i="20" s="1"/>
  <c r="F61" i="20"/>
  <c r="G61" i="20" s="1"/>
  <c r="AE61" i="20" s="1"/>
  <c r="Z61" i="20"/>
  <c r="AA61" i="20" s="1"/>
  <c r="AI61" i="20" s="1"/>
  <c r="F29" i="20"/>
  <c r="G29" i="20" s="1"/>
  <c r="AE29" i="20" s="1"/>
  <c r="Z29" i="20"/>
  <c r="AA29" i="20" s="1"/>
  <c r="AI29" i="20" s="1"/>
  <c r="F121" i="20"/>
  <c r="G121" i="20" s="1"/>
  <c r="AE121" i="20" s="1"/>
  <c r="Z121" i="20"/>
  <c r="AA121" i="20" s="1"/>
  <c r="AI121" i="20" s="1"/>
  <c r="F87" i="20"/>
  <c r="G87" i="20" s="1"/>
  <c r="AE87" i="20" s="1"/>
  <c r="Z87" i="20"/>
  <c r="AA87" i="20" s="1"/>
  <c r="AI87" i="20" s="1"/>
  <c r="F69" i="20"/>
  <c r="G69" i="20" s="1"/>
  <c r="AE69" i="20" s="1"/>
  <c r="Z69" i="20"/>
  <c r="AA69" i="20" s="1"/>
  <c r="AI69" i="20" s="1"/>
  <c r="F81" i="20"/>
  <c r="G81" i="20" s="1"/>
  <c r="AE81" i="20" s="1"/>
  <c r="Z81" i="20"/>
  <c r="AA81" i="20" s="1"/>
  <c r="AI81" i="20" s="1"/>
  <c r="F53" i="20"/>
  <c r="G53" i="20" s="1"/>
  <c r="AE53" i="20" s="1"/>
  <c r="Z53" i="20"/>
  <c r="AA53" i="20" s="1"/>
  <c r="AI53" i="20" s="1"/>
  <c r="F94" i="20"/>
  <c r="G94" i="20" s="1"/>
  <c r="AE94" i="20" s="1"/>
  <c r="Z94" i="20"/>
  <c r="AA94" i="20" s="1"/>
  <c r="AI94" i="20" s="1"/>
  <c r="F9" i="20"/>
  <c r="G9" i="20" s="1"/>
  <c r="AE9" i="20" s="1"/>
  <c r="Z9" i="20"/>
  <c r="AA9" i="20" s="1"/>
  <c r="AI9" i="20" s="1"/>
  <c r="F6" i="20"/>
  <c r="G6" i="20" s="1"/>
  <c r="AE6" i="20" s="1"/>
  <c r="Z6" i="20"/>
  <c r="AA6" i="20" s="1"/>
  <c r="AI6" i="20" s="1"/>
  <c r="F23" i="20"/>
  <c r="G23" i="20" s="1"/>
  <c r="AE23" i="20" s="1"/>
  <c r="Z23" i="20"/>
  <c r="AA23" i="20" s="1"/>
  <c r="AI23" i="20" s="1"/>
  <c r="F100" i="20"/>
  <c r="G100" i="20" s="1"/>
  <c r="AE100" i="20" s="1"/>
  <c r="Z100" i="20"/>
  <c r="AA100" i="20" s="1"/>
  <c r="AI100" i="20" s="1"/>
  <c r="F5" i="20"/>
  <c r="G5" i="20" s="1"/>
  <c r="AE5" i="20" s="1"/>
  <c r="Z5" i="20"/>
  <c r="AA5" i="20" s="1"/>
  <c r="F91" i="20"/>
  <c r="G91" i="20" s="1"/>
  <c r="AE91" i="20" s="1"/>
  <c r="Z91" i="20"/>
  <c r="AA91" i="20" s="1"/>
  <c r="AI91" i="20" s="1"/>
  <c r="F43" i="20"/>
  <c r="G43" i="20" s="1"/>
  <c r="AE43" i="20" s="1"/>
  <c r="Z43" i="20"/>
  <c r="AA43" i="20" s="1"/>
  <c r="AI43" i="20" s="1"/>
  <c r="F111" i="20"/>
  <c r="G111" i="20" s="1"/>
  <c r="AE111" i="20" s="1"/>
  <c r="Z111" i="20"/>
  <c r="AA111" i="20" s="1"/>
  <c r="AI111" i="20" s="1"/>
  <c r="F113" i="20"/>
  <c r="G113" i="20" s="1"/>
  <c r="AE113" i="20" s="1"/>
  <c r="Z113" i="20"/>
  <c r="AA113" i="20" s="1"/>
  <c r="AI113" i="20" s="1"/>
  <c r="F63" i="20"/>
  <c r="G63" i="20" s="1"/>
  <c r="AE63" i="20" s="1"/>
  <c r="Z63" i="20"/>
  <c r="AA63" i="20" s="1"/>
  <c r="AI63" i="20" s="1"/>
  <c r="L44" i="20"/>
  <c r="AF44" i="20" s="1"/>
  <c r="AA36" i="20"/>
  <c r="AI36" i="20" s="1"/>
  <c r="L112" i="20"/>
  <c r="AF112" i="20" s="1"/>
  <c r="AH5" i="20" l="1"/>
  <c r="AG5" i="20"/>
  <c r="F124" i="20"/>
  <c r="G124" i="20" s="1"/>
  <c r="U124" i="20"/>
  <c r="V124" i="20" s="1"/>
  <c r="AH124" i="20" s="1"/>
  <c r="P124" i="20"/>
  <c r="Q124" i="20" s="1"/>
  <c r="AG124" i="20" s="1"/>
  <c r="K124" i="20"/>
  <c r="L124" i="20" s="1"/>
  <c r="AI5" i="20"/>
  <c r="Z124" i="20"/>
  <c r="AA124" i="20" s="1"/>
  <c r="AI124" i="20" s="1"/>
  <c r="AB132" i="20"/>
  <c r="AB131" i="20"/>
  <c r="AE112" i="20"/>
  <c r="AA127" i="20" l="1" a="1"/>
  <c r="AE124" i="20"/>
  <c r="G134" i="20"/>
  <c r="AA134" i="20"/>
  <c r="AA127" i="20"/>
  <c r="AB127" i="20" s="1"/>
  <c r="AA139" i="20"/>
  <c r="AA136" i="20" s="1"/>
  <c r="AB136" i="20" s="1"/>
  <c r="AF124" i="20"/>
  <c r="L139" i="20" s="1"/>
  <c r="L136" i="20" s="1"/>
  <c r="L132" i="20"/>
  <c r="L127" i="20"/>
  <c r="AA132" i="20"/>
  <c r="AA131" i="20"/>
  <c r="Q131" i="20"/>
  <c r="AA128" i="20"/>
  <c r="AA133" i="20"/>
  <c r="Q134" i="20"/>
  <c r="V133" i="20"/>
  <c r="V131" i="20"/>
  <c r="Q132" i="20"/>
  <c r="Q139" i="20"/>
  <c r="Q136" i="20" s="1"/>
  <c r="V134" i="20"/>
  <c r="V132" i="20"/>
  <c r="V140" i="20" s="1" a="1"/>
  <c r="V140" i="20" s="1"/>
  <c r="G131" i="20"/>
  <c r="L134" i="20"/>
  <c r="Q127" i="20"/>
  <c r="V139" i="20"/>
  <c r="V136" i="20" s="1"/>
  <c r="L133" i="20"/>
  <c r="L128" i="20"/>
  <c r="L131" i="20"/>
  <c r="Q133" i="20"/>
  <c r="Q128" i="20"/>
  <c r="V128" i="20"/>
  <c r="V127" i="20"/>
  <c r="G127" i="20"/>
  <c r="G133" i="20"/>
  <c r="G128" i="20"/>
  <c r="G132" i="20"/>
  <c r="G139" i="20"/>
  <c r="G136" i="20" s="1"/>
  <c r="G147" i="20"/>
  <c r="Q140" i="20" l="1" a="1"/>
  <c r="Q140" i="20" s="1"/>
  <c r="Q142" i="20" a="1"/>
  <c r="Q142" i="20" s="1"/>
  <c r="AB128" i="20"/>
  <c r="F12" i="1" s="1"/>
  <c r="G140" i="20" a="1"/>
  <c r="G140" i="20" s="1"/>
  <c r="AA144" i="20" a="1"/>
  <c r="AA144" i="20" s="1"/>
  <c r="AA129" i="20" a="1"/>
  <c r="AA129" i="20" s="1"/>
  <c r="AB129" i="20" s="1"/>
  <c r="F11" i="1" s="1"/>
  <c r="G129" i="20" a="1"/>
  <c r="G129" i="20" s="1"/>
  <c r="L142" i="20" a="1"/>
  <c r="L142" i="20" s="1"/>
  <c r="Q144" i="20" a="1"/>
  <c r="Q144" i="20" s="1"/>
  <c r="AA142" i="20" a="1"/>
  <c r="AA142" i="20" s="1"/>
  <c r="G144" i="20" a="1"/>
  <c r="G144" i="20" s="1"/>
  <c r="Q137" i="20"/>
  <c r="L144" i="20" a="1"/>
  <c r="L144" i="20" s="1"/>
  <c r="G148" i="20" a="1"/>
  <c r="G148" i="20" s="1"/>
  <c r="L148" i="20" a="1"/>
  <c r="L148" i="20" s="1"/>
  <c r="Q129" i="20" a="1"/>
  <c r="Q129" i="20" s="1"/>
  <c r="G142" i="20" a="1"/>
  <c r="G142" i="20" s="1"/>
  <c r="G137" i="20" s="1" a="1"/>
  <c r="AA140" i="20" a="1"/>
  <c r="AA140" i="20" s="1"/>
  <c r="L129" i="20" a="1"/>
  <c r="L129" i="20" s="1"/>
  <c r="L140" i="20" a="1"/>
  <c r="L140" i="20" s="1"/>
  <c r="V142" i="20" a="1"/>
  <c r="V142" i="20" s="1"/>
  <c r="V137" i="20" s="1" a="1"/>
  <c r="V137" i="20" s="1"/>
  <c r="V129" i="20" a="1"/>
  <c r="V129" i="20" s="1"/>
  <c r="V144" i="20" a="1"/>
  <c r="V144" i="20" s="1"/>
  <c r="L137" i="20" l="1" a="1"/>
  <c r="L137" i="20" s="1"/>
  <c r="G137" i="20"/>
  <c r="AA137" i="20"/>
  <c r="AB137" i="20" s="1"/>
  <c r="AC137" i="20" l="1"/>
  <c r="F10" i="1"/>
  <c r="F13" i="1" s="1"/>
  <c r="F17" i="1" s="1"/>
</calcChain>
</file>

<file path=xl/sharedStrings.xml><?xml version="1.0" encoding="utf-8"?>
<sst xmlns="http://schemas.openxmlformats.org/spreadsheetml/2006/main" count="3353" uniqueCount="429">
  <si>
    <t>Federal Energy Regulatory Commission</t>
  </si>
  <si>
    <t>count</t>
  </si>
  <si>
    <t>Plains PIpeline, LP</t>
  </si>
  <si>
    <t>Amoco Capline Pipeline Company</t>
  </si>
  <si>
    <t>BP Pipelines (North America) Inc.</t>
  </si>
  <si>
    <t>BP Oil Pipeline Company</t>
  </si>
  <si>
    <t>Belle Fourche Pipeline Company</t>
  </si>
  <si>
    <t>Belle Rose NGL Pipeline, L.L.C.</t>
  </si>
  <si>
    <t>Black Lake Pipeline Company</t>
  </si>
  <si>
    <t>Blue Dolphin Pipe Line Company (fka Buccaneer Pipe Line Co.)</t>
  </si>
  <si>
    <t>Buckeye Pipe Line Company, L.P.</t>
  </si>
  <si>
    <t>Butte Pipe Line Company</t>
  </si>
  <si>
    <t>Calnev Pipe Line LLC</t>
  </si>
  <si>
    <t>Cenex Pipeline, LLC.</t>
  </si>
  <si>
    <t>Chevron Pipe Line Company</t>
  </si>
  <si>
    <t>Chicap Pipe Line Company</t>
  </si>
  <si>
    <t>Chisholm Pipeline Company</t>
  </si>
  <si>
    <t>Citgo Pipeline Company</t>
  </si>
  <si>
    <t>Citgo Products Pipeline Company</t>
  </si>
  <si>
    <t>Chunchula Pipeline Company, LLC</t>
  </si>
  <si>
    <t>The Premcor Pipeline Co.</t>
  </si>
  <si>
    <t>Kinder Morgan Cochin LLC</t>
  </si>
  <si>
    <t>Collins Pipeline Company</t>
  </si>
  <si>
    <t>Colonial Pipeline Company</t>
  </si>
  <si>
    <t>Conoco Offshore Pipe Line Company</t>
  </si>
  <si>
    <t>Phillips 66 Pipeline LLC</t>
  </si>
  <si>
    <t>Dixie Pipeline Company LLC</t>
  </si>
  <si>
    <t>Dome Petroleum LLC</t>
  </si>
  <si>
    <t>Valero Terminaling and Distribution Company</t>
  </si>
  <si>
    <t>Shell Pipeline Company LP</t>
  </si>
  <si>
    <t>Explorer Pipeline Company</t>
  </si>
  <si>
    <t>Express Pipeline LLC</t>
  </si>
  <si>
    <t>ExxonMobil Pipeline Company</t>
  </si>
  <si>
    <t>Frontier Pipeline Company</t>
  </si>
  <si>
    <t>Genesis Pipeline USA, L.P.</t>
  </si>
  <si>
    <t>Heartland Pipeline Company</t>
  </si>
  <si>
    <t>IMTT-Pipeline</t>
  </si>
  <si>
    <t>Interstate Storage &amp; Pipe Line Corporation</t>
  </si>
  <si>
    <t>Jayhawk Pipeline, L.L.C.</t>
  </si>
  <si>
    <t>NuStar Pipeline Operating Partnership L.P.</t>
  </si>
  <si>
    <t>Kenai Pipe Line Company</t>
  </si>
  <si>
    <t>Kiantone Pipeline Corporation</t>
  </si>
  <si>
    <t>Kinder Morgan Operating L.P. "A"</t>
  </si>
  <si>
    <t>Koch Pipeline Company, L.P.</t>
  </si>
  <si>
    <t>LOCAP LLC</t>
  </si>
  <si>
    <t>Enbridge Energy, Limited Partnership</t>
  </si>
  <si>
    <t>MOEM Pipeline LLC</t>
  </si>
  <si>
    <t>Marathon Pipe Line LLC</t>
  </si>
  <si>
    <t>Marathon Offshore Pipeline LLC</t>
  </si>
  <si>
    <t>Mid-America Pipeline Company, LLC</t>
  </si>
  <si>
    <t>Mid-Valley Pipeline Company</t>
  </si>
  <si>
    <t>Mobil Eugene Island Pipeline Company</t>
  </si>
  <si>
    <t>Mobil Pipe Line Company</t>
  </si>
  <si>
    <t>Mustang Pipe Line LLC</t>
  </si>
  <si>
    <t>Nova Chemicals, Inc.</t>
  </si>
  <si>
    <t>Ohio Oil Gathering II, LLC</t>
  </si>
  <si>
    <t>Ohio River Pipe Line LLC</t>
  </si>
  <si>
    <t>Olympic Pipe Line Company</t>
  </si>
  <si>
    <t>Osage Pipe Line Company, LLC</t>
  </si>
  <si>
    <t>Phillips Texas Pipeline Company, Ltd.</t>
  </si>
  <si>
    <t>Pioneer Pipe Line Company</t>
  </si>
  <si>
    <t>Plantation Pipe Line Company</t>
  </si>
  <si>
    <t>Platte Pipe Line Company, LLC</t>
  </si>
  <si>
    <t>Point Arguello Pipeline Company</t>
  </si>
  <si>
    <t>Portland Pipe Line Corporation</t>
  </si>
  <si>
    <t>Rio Grande Pipeline Company</t>
  </si>
  <si>
    <t>SFPP, L.P.</t>
  </si>
  <si>
    <t>Salmon Resources Ltd.</t>
  </si>
  <si>
    <t>San Pedro Bay Pipeline Company</t>
  </si>
  <si>
    <t>Seaway Crude Pipeline Company LLC</t>
  </si>
  <si>
    <t>Seminole Pipeline Company LLC</t>
  </si>
  <si>
    <t>Ship Shoal Pipeline Company</t>
  </si>
  <si>
    <t>Sinclair Pipeline Company, L.L.C.</t>
  </si>
  <si>
    <t>Skelly-Belvieu Pipeline Company, L.L.C.</t>
  </si>
  <si>
    <t>Sorrento Pipeline Company, LLC</t>
  </si>
  <si>
    <t>Southcap Pipe Line Company</t>
  </si>
  <si>
    <t>Enterprise TE Products Pipeline Company LLC</t>
  </si>
  <si>
    <t>Enterprise Crude Pipeline LLC</t>
  </si>
  <si>
    <t>The Shamrock Pipe Line Corporation</t>
  </si>
  <si>
    <t>Trans Mountain Pipeline (Puget Sound) LLC</t>
  </si>
  <si>
    <t>Razorback LLC</t>
  </si>
  <si>
    <t>Tri-States NGL Pipeline, L.L.C.</t>
  </si>
  <si>
    <t>Unocal Pipeline Company</t>
  </si>
  <si>
    <t>Targa NGL Pipeline Company LLC</t>
  </si>
  <si>
    <t>WesTTex 66 Pipeline Company</t>
  </si>
  <si>
    <t>West Shore Pipe Line Company</t>
  </si>
  <si>
    <t>West Texas Gulf Pipe Line Company</t>
  </si>
  <si>
    <t>West Texas LPG Pipeline Limited Partnership</t>
  </si>
  <si>
    <t>Magellan Pipeline Company, L.P.</t>
  </si>
  <si>
    <t>Wolverine Pipe Line Company</t>
  </si>
  <si>
    <t>Yellowstone Pipe Line Company</t>
  </si>
  <si>
    <t>SouthTex 66 Pipeline Company, Ltd.</t>
  </si>
  <si>
    <t>Enbridge Pipelines (Toledo) Inc.</t>
  </si>
  <si>
    <t>Seaway Products Pipeline Company</t>
  </si>
  <si>
    <t>NuStar Logistics, L.P.</t>
  </si>
  <si>
    <t>Ellwood Pipeline Inc.</t>
  </si>
  <si>
    <t>Red Butte Pipe Line Company</t>
  </si>
  <si>
    <t>Cypress Pipe Line Company, LLC</t>
  </si>
  <si>
    <t>Baton Rouge Pipeline LLC</t>
  </si>
  <si>
    <t>Enterprise Lou-Tex NGL Pipeline L.P.</t>
  </si>
  <si>
    <t>WILPRISE Pipeline Company, L.L.C.</t>
  </si>
  <si>
    <t>Pioneer Natural Resources USA, Inc.</t>
  </si>
  <si>
    <t>Tesoro High Plains Pipeline, LLC</t>
  </si>
  <si>
    <t>BKEP Pipeline, LP</t>
  </si>
  <si>
    <t>North Dakota Pipeline Company LLC</t>
  </si>
  <si>
    <t>NORCO Pipe Line Company, LLC</t>
  </si>
  <si>
    <t>Sanders Pipeline Company</t>
  </si>
  <si>
    <t>Centennial Pipeline LLC</t>
  </si>
  <si>
    <t>Chaparral Pipeline Company, LLC</t>
  </si>
  <si>
    <t>Rocky Mountain Pipeline System LLC</t>
  </si>
  <si>
    <t>Total Petrochemicals Pipeline USA Inc.</t>
  </si>
  <si>
    <t>Sunoco Pipeline L.P.</t>
  </si>
  <si>
    <t>Regency Liquids Pipeline LLC</t>
  </si>
  <si>
    <t>Bridger Lake, LLC</t>
  </si>
  <si>
    <t>Suncor Energy (U.S.A.) Pipeline Company</t>
  </si>
  <si>
    <t>Bridger Pipeline LLC</t>
  </si>
  <si>
    <t>CCPS Transportation LLC</t>
  </si>
  <si>
    <t>P.M.I. Services North America, Inc.</t>
  </si>
  <si>
    <t>Centurion Pipeline L.P.</t>
  </si>
  <si>
    <t>Enbridge Pipelines (Ozark) L.L.C.</t>
  </si>
  <si>
    <t>Inland Corporation</t>
  </si>
  <si>
    <t>Holly Energy Partners - Operating L.P.</t>
  </si>
  <si>
    <t>Coffeyville Resources Crude Transportation, LLC</t>
  </si>
  <si>
    <t>Wood River Pipe Lines LLC</t>
  </si>
  <si>
    <t>Kinder Morgan Wink Pipeline LLC</t>
  </si>
  <si>
    <t>Buckeye Pipe  Line  Transportation  LLC</t>
  </si>
  <si>
    <t>Muskegon Pipeline LLC</t>
  </si>
  <si>
    <t>ONEOK NGL Pipeline, L.L.C.</t>
  </si>
  <si>
    <t>Keystone Pipeline Co., LLC</t>
  </si>
  <si>
    <t>MarkWest Michigan Pipeline Company, L.L.C.</t>
  </si>
  <si>
    <t>Bengal Pipeline Company LLC</t>
  </si>
  <si>
    <t>Whiting Oil &amp; Gas Corporation</t>
  </si>
  <si>
    <t>Laclede Pipeline Company</t>
  </si>
  <si>
    <t>Buckeye NGL Pipe Lines LLC</t>
  </si>
  <si>
    <t>FW GOM Pipeline, Inc.</t>
  </si>
  <si>
    <t>Minnesota Pipe Line Company, LLC</t>
  </si>
  <si>
    <t>DryTrails Midstream Energy, LLC</t>
  </si>
  <si>
    <t>Running Horse Pipeline, LLC</t>
  </si>
  <si>
    <t>Arrowhead Louisiana Gathering, LLC</t>
  </si>
  <si>
    <t>Cottonwood Creek Inc</t>
  </si>
  <si>
    <t>Enbridge Pipelines (Patoka) LLC</t>
  </si>
  <si>
    <t>ONEOK North System L.L.C.</t>
  </si>
  <si>
    <t>Plains LPG Services, LP</t>
  </si>
  <si>
    <t>Encore Clear Fork Pipeline LLC</t>
  </si>
  <si>
    <t>QEPM Gathering I, LLC</t>
  </si>
  <si>
    <t>Wesco Pipeline LLC</t>
  </si>
  <si>
    <t>Valero MKS Logistics, L.L.C.</t>
  </si>
  <si>
    <t>Overland Pass Pipeline Company, LLC</t>
  </si>
  <si>
    <t>WesPac Pipelines - Memphis LLC</t>
  </si>
  <si>
    <t>SLC Pipeline LLC</t>
  </si>
  <si>
    <t>White Cliffs Pipeline LLC</t>
  </si>
  <si>
    <t>ONEOK Arbuckle North Pipeline, L.L.C.</t>
  </si>
  <si>
    <t>Excel Pipeline LLC</t>
  </si>
  <si>
    <t>XTO Energy Inc.</t>
  </si>
  <si>
    <t>DCP Wattenberg Pipeline LLC</t>
  </si>
  <si>
    <t>Hawthorn Oil Transportation (North Dakota), Inc.</t>
  </si>
  <si>
    <t>Hawthorn Oil Transportation (Oklahoma), Inc.</t>
  </si>
  <si>
    <t>TransCanada Keystone Pipeline, LP</t>
  </si>
  <si>
    <t>Plains Pipeline - North Dakota LLC</t>
  </si>
  <si>
    <t>Cypress Interstate Pipeline LLC</t>
  </si>
  <si>
    <t>Enbridge Pipelines (Southern Lights) LLC</t>
  </si>
  <si>
    <t>Delaware Pipeline Company LLC</t>
  </si>
  <si>
    <t>SP 49 Pipeline LLC</t>
  </si>
  <si>
    <t>Energy XXI Pipeline, LLC</t>
  </si>
  <si>
    <t>UNEV Pipeline, LLC</t>
  </si>
  <si>
    <t>Independent Trading &amp; Transportation Company I, L.L.C.</t>
  </si>
  <si>
    <t>Hiland Crude, LLC</t>
  </si>
  <si>
    <t>Calumet Pipeline Transportation, LLC</t>
  </si>
  <si>
    <t>GEL Offshore Pipeline, LLC</t>
  </si>
  <si>
    <t>Hardin Street Holdings LLC</t>
  </si>
  <si>
    <t>NuStar Crude Oil Pipeline L.P.</t>
  </si>
  <si>
    <t>Arrowhead Offshore Pipeline LLC</t>
  </si>
  <si>
    <t>ONEOK Bakken Pipeline, L.L.C.</t>
  </si>
  <si>
    <t>MIPC LLC</t>
  </si>
  <si>
    <t>SALA Gathering Systems, LLC</t>
  </si>
  <si>
    <t>Magnolia Pipeline Company, LLC</t>
  </si>
  <si>
    <t>El Dorado Pipeline Company, LLC</t>
  </si>
  <si>
    <t>DCP Sand Hills Interstate Pipeline, LLC</t>
  </si>
  <si>
    <t>DCP Southern Hills Pipeline, LLC</t>
  </si>
  <si>
    <t>Phillips 66 Carrier LLC</t>
  </si>
  <si>
    <t>Paline Pipeline Company, LLC</t>
  </si>
  <si>
    <t>Tesoro Logistics Northwest Pipeline LLC</t>
  </si>
  <si>
    <t>Texas Express Pipeline LLC</t>
  </si>
  <si>
    <t>Front Range Pipeline LLC</t>
  </si>
  <si>
    <t>GNB NGL Pipeline LLC</t>
  </si>
  <si>
    <t>Parkway Pipeline LLC</t>
  </si>
  <si>
    <t>Bakken Pipeline Company LP</t>
  </si>
  <si>
    <t>BreitBurn Operating L.P.</t>
  </si>
  <si>
    <t>Frontier Pipeline, LLC</t>
  </si>
  <si>
    <t>Marketlink, LLC</t>
  </si>
  <si>
    <t>EnLink NGL Pipeline, LP</t>
  </si>
  <si>
    <t>Bakkenlink Pipeline LLC</t>
  </si>
  <si>
    <t>Lone Star NGL Pipeline LP</t>
  </si>
  <si>
    <t>MarkWest Liberty Ethane Pipeline, L.L.C.</t>
  </si>
  <si>
    <t>Hilcorp Pipeline Company LLC</t>
  </si>
  <si>
    <t>Plains Southcap Inc.</t>
  </si>
  <si>
    <t>Valero Partners Lucas, LLC</t>
  </si>
  <si>
    <t>Valero Partners PAPS, LLC</t>
  </si>
  <si>
    <t>Ohio River Valley Pipeline LLC</t>
  </si>
  <si>
    <t>Blue Racer NGL Pipelines, LLC</t>
  </si>
  <si>
    <t>Buckeye Linden Pipe Line Company LLC</t>
  </si>
  <si>
    <t>Vantage Pipeline US LP</t>
  </si>
  <si>
    <t>Valero Partners Wynnewood, LLC</t>
  </si>
  <si>
    <t>Zydeco Pipeline Company LLC</t>
  </si>
  <si>
    <t>BOE Pipeline, LLC</t>
  </si>
  <si>
    <t>Williams Ohio Valley Pipeline LLC</t>
  </si>
  <si>
    <t>Tallgrass Pony Express Pipeline, LLC</t>
  </si>
  <si>
    <t>Enbridge Pipelines (FSP) L.L.C.</t>
  </si>
  <si>
    <t>Medallion Pipeline Company, LLC</t>
  </si>
  <si>
    <t>Legacy Reserves Operating LP</t>
  </si>
  <si>
    <t>Wildcat Liquids Caddo LLC</t>
  </si>
  <si>
    <t>BP Pipelines (Alaska) Inc.</t>
  </si>
  <si>
    <t>BP Transportation (Alaska) Inc.</t>
  </si>
  <si>
    <t>Endicott Pipeline Company</t>
  </si>
  <si>
    <t>Mars Oil Pipeline Company</t>
  </si>
  <si>
    <t>Milne Point Pipeline, LLC</t>
  </si>
  <si>
    <t>Western Refining Pipeline, LLC</t>
  </si>
  <si>
    <t>EPL Pipeline, L.L.C.</t>
  </si>
  <si>
    <t>Northstar Pipeline Company, LLC</t>
  </si>
  <si>
    <t>Enable Bakken Crude Services, LLC</t>
  </si>
  <si>
    <t>Nutaaq Pipeline LLC</t>
  </si>
  <si>
    <t>Victoria Express Pipeline, L.L.C.</t>
  </si>
  <si>
    <t>Data from Pg 700</t>
  </si>
  <si>
    <t>exclude</t>
  </si>
  <si>
    <t>`</t>
  </si>
  <si>
    <t>Exclude</t>
  </si>
  <si>
    <t>Producer Price Index-Commodities</t>
  </si>
  <si>
    <t>Original Data Value</t>
  </si>
  <si>
    <t>Series Id:</t>
  </si>
  <si>
    <t>WPUSOP3000</t>
  </si>
  <si>
    <t>Not Seasonally Adjusted</t>
  </si>
  <si>
    <t>Group:</t>
  </si>
  <si>
    <t>Stage of processing</t>
  </si>
  <si>
    <t>Item:</t>
  </si>
  <si>
    <t>Finished goods</t>
  </si>
  <si>
    <t>Base Date:</t>
  </si>
  <si>
    <t>198200</t>
  </si>
  <si>
    <t>Years:</t>
  </si>
  <si>
    <t>1998 to 2014</t>
  </si>
  <si>
    <t>Year</t>
  </si>
  <si>
    <t>Annual</t>
  </si>
  <si>
    <t>Annual Average Change (geometric average of cumulative change)</t>
  </si>
  <si>
    <t>Operating Ratio</t>
  </si>
  <si>
    <t>Midpoint</t>
  </si>
  <si>
    <t>Name</t>
  </si>
  <si>
    <t>ID</t>
  </si>
  <si>
    <t>2009-2014</t>
  </si>
  <si>
    <t>Weight</t>
  </si>
  <si>
    <t>Residual</t>
  </si>
  <si>
    <t>percent change from 2009 (base) to year xx</t>
  </si>
  <si>
    <t>Counts</t>
  </si>
  <si>
    <t>total-barrel-miles</t>
  </si>
  <si>
    <t>Total sample</t>
  </si>
  <si>
    <t>Middle 50%</t>
  </si>
  <si>
    <t>Weighted Average Using Operating Ratio</t>
  </si>
  <si>
    <t>weighted percentage change from 2009 (base) to year xx</t>
  </si>
  <si>
    <t>OPEX Change</t>
  </si>
  <si>
    <t>CAPEX Change</t>
  </si>
  <si>
    <t>WEIGHT</t>
  </si>
  <si>
    <t>RESID</t>
  </si>
  <si>
    <t>Mean</t>
  </si>
  <si>
    <t>Median</t>
  </si>
  <si>
    <t>Mean of Middle 50%</t>
  </si>
  <si>
    <t>Middle calculations</t>
  </si>
  <si>
    <t>Mean weighted by BM's:</t>
  </si>
  <si>
    <t>Mean of Middle 50% Weighted by BM's:</t>
  </si>
  <si>
    <t>Calculations:</t>
  </si>
  <si>
    <t>Mean (numerator):</t>
  </si>
  <si>
    <t>Mean of middle 50% weighted by BM's (numerator):</t>
  </si>
  <si>
    <t>Mean (SUM):</t>
  </si>
  <si>
    <t>Mean of middle 50% weighted by BM's (SUM):</t>
  </si>
  <si>
    <t>Median of Middle 50%</t>
  </si>
  <si>
    <t>Pipeline</t>
  </si>
  <si>
    <t>Tariff</t>
  </si>
  <si>
    <t>Effective Date</t>
  </si>
  <si>
    <t>Issue Date</t>
  </si>
  <si>
    <t>Docket No.</t>
  </si>
  <si>
    <t>Filed Date</t>
  </si>
  <si>
    <t>Status</t>
  </si>
  <si>
    <t>Total Petrochemicals Pipeline USA, Inc.</t>
  </si>
  <si>
    <t>FERC No. 1.0.0</t>
  </si>
  <si>
    <t>IS11-343</t>
  </si>
  <si>
    <t>Complete Adoption Atofina Pipeline Co effective 10/1/2004</t>
  </si>
  <si>
    <t>Razorback L.L.C.</t>
  </si>
  <si>
    <t>FERC No. 4.0.0</t>
  </si>
  <si>
    <t>IS11-269</t>
  </si>
  <si>
    <t>Complete Adotpion Razorback LLC dba Diamondback Pipeline LLC effective 8/8/2012</t>
  </si>
  <si>
    <t>IS12-494</t>
  </si>
  <si>
    <t>Complete adoption Banner Transportation Company LLC effective 6/5/2012</t>
  </si>
  <si>
    <t>FERC No. 191.0.0</t>
  </si>
  <si>
    <t>IS11-564</t>
  </si>
  <si>
    <t>Complete Adoption Blue Dolphin Pipeline Co effective 8/25/2011</t>
  </si>
  <si>
    <t>FERC No. 9.0.0</t>
  </si>
  <si>
    <t>IS10-663</t>
  </si>
  <si>
    <t>Complete adoption Buckeye NGL Pipeline LLC effecitve 1/1/2010</t>
  </si>
  <si>
    <t>IS12-234</t>
  </si>
  <si>
    <t>Complete adoption ConocoPhillips Pipeline Company effective 4/12/2012</t>
  </si>
  <si>
    <t>IS14-127</t>
  </si>
  <si>
    <t>Complete adoption Enbrdige Pipelines (North Dakota) LLC effective 1/25/2013</t>
  </si>
  <si>
    <t>FERC No. 3.0.0</t>
  </si>
  <si>
    <t>IS13-80</t>
  </si>
  <si>
    <t>Complete Adoption Hilcorp Energy GOM LLC effective 11/1/2012</t>
  </si>
  <si>
    <t>FERC No. 6.0.0</t>
  </si>
  <si>
    <t>IS11-100</t>
  </si>
  <si>
    <t>Complete Adoption Kinder Morgan Operating LP A, effective 10/1/2010</t>
  </si>
  <si>
    <t>IS13-90</t>
  </si>
  <si>
    <t>Complete adoption Lion Oil Transportation and Trading Inc effective 11/7/2012</t>
  </si>
  <si>
    <t>IS13-94</t>
  </si>
  <si>
    <t>Complete adoption Magnolia Pipeline Company effective 11/7/2012</t>
  </si>
  <si>
    <t>IS12-106</t>
  </si>
  <si>
    <t>Complete adoption of all Dixie Pipeline Co tariff publications effective 12/31/2011</t>
  </si>
  <si>
    <t>IS12-112</t>
  </si>
  <si>
    <t>Complete adoption of all Marathon Offshore Pipeline LLC tariff publciations effective 1/3/2010</t>
  </si>
  <si>
    <t>Washakie Pipeline Company LLC</t>
  </si>
  <si>
    <t>IS12-216</t>
  </si>
  <si>
    <t>Complete adoption of Cottonwood Creek Inc tariffs effective 2/29/2012</t>
  </si>
  <si>
    <t>IS13-246</t>
  </si>
  <si>
    <t>Complete adoption Platte Pipe Line Company effective 3/14/2013</t>
  </si>
  <si>
    <t>IS13-574</t>
  </si>
  <si>
    <t>Complete adoption QEP Field Services Company effective 9/5/2013</t>
  </si>
  <si>
    <t>IS12-541</t>
  </si>
  <si>
    <t>Complete Adoption Razorback LLC dba Diamondback Pipeline LLC effective 8/8/2012</t>
  </si>
  <si>
    <t>FERC No. 155.0.0</t>
  </si>
  <si>
    <t>IS11-42</t>
  </si>
  <si>
    <t>Complete Adoption Salmon Resources Ltd effective 12/1/2010</t>
  </si>
  <si>
    <t>IS12-225</t>
  </si>
  <si>
    <t>Complete adoption Seawawy Pipeline Company effective 3/26/2012</t>
  </si>
  <si>
    <t>Tesoro High Plains Pipeline Company LLC</t>
  </si>
  <si>
    <t>IS11-129</t>
  </si>
  <si>
    <t>Complete Adoption Tesoro High Plains Pipeline Company effective 12/20/2010</t>
  </si>
  <si>
    <t>FERC No. 1.1.0</t>
  </si>
  <si>
    <t>IS11-542</t>
  </si>
  <si>
    <t>Complete adoption The Premcor Pipeline Co effective 6/1/2010</t>
  </si>
  <si>
    <t>FERC No. 8.0.0</t>
  </si>
  <si>
    <t>IS13-75</t>
  </si>
  <si>
    <t>Complete Adoption TransMontaigne Product Services Inc effective 11/30/2012</t>
  </si>
  <si>
    <t>Hilcorp Pipeline Company, LLC</t>
  </si>
  <si>
    <t>FERC No. 2.0.0</t>
  </si>
  <si>
    <t>IS13-235</t>
  </si>
  <si>
    <t>Complete adoption Unocal Pipeline Co effective 4/3/2013</t>
  </si>
  <si>
    <t>Cross Timbers Energy, LLC</t>
  </si>
  <si>
    <t>IS13-547</t>
  </si>
  <si>
    <t>Complete adoption XTO Energy Inc effective 7/1/2013</t>
  </si>
  <si>
    <t>IS14-211</t>
  </si>
  <si>
    <t>Complete adoption BP Transportation Alaska Inc effective 3/4/2014</t>
  </si>
  <si>
    <t>IS13-98</t>
  </si>
  <si>
    <t>Complete adoption El Dorado Pipeline Company effective 11/7/2012</t>
  </si>
  <si>
    <t>IS12-147</t>
  </si>
  <si>
    <t>Complete adoption Seminole Pipeline Co effecitve 12/31/2011</t>
  </si>
  <si>
    <t>Middle 50 Percent</t>
  </si>
  <si>
    <t>Companies Adjusted for Mergers and Acquisitions</t>
  </si>
  <si>
    <t>Weighted Average</t>
  </si>
  <si>
    <t>Unweighted Average</t>
  </si>
  <si>
    <t>PPI FG</t>
  </si>
  <si>
    <t>Notes:</t>
  </si>
  <si>
    <t>Operating Costs include both operating expenses and depreciation/amortization</t>
  </si>
  <si>
    <t>as defined in the FERC Form 6.</t>
  </si>
  <si>
    <t>Sources:</t>
  </si>
  <si>
    <t>Bureau of Labor Statistics; FERC Form 6 Database.</t>
  </si>
  <si>
    <t>Company</t>
  </si>
  <si>
    <t>Comment</t>
  </si>
  <si>
    <t>Companies  Excluded  from  the  2015  Index  Review  Analysis</t>
  </si>
  <si>
    <t>Incomplete Data</t>
  </si>
  <si>
    <t>TAPS Assets</t>
  </si>
  <si>
    <t>See Note 1.</t>
  </si>
  <si>
    <t>TAPS companies are specifically excluded from index based regulation under the Energy Policy Act of 1992 (see Revisions to Oil Pipeline Regulations Pursuant to Energy Policy Act of 1992,</t>
  </si>
  <si>
    <t>Order No. 561-A, FERC, July 28, 1994, Docket No. RM93-11-001).  Therefore, they are also excluded from the analysis of changes in pipeline costs.</t>
  </si>
  <si>
    <t>Companies with incomplete data are excluded from the analysis in order to ensure year-on-year comparisons use a consistent sample and can be used to calculate a meaningful average change over the period.</t>
  </si>
  <si>
    <t>Indicates a company with complete data for the analysis of operating costs, but incomplete data for the analysis of net plant.</t>
  </si>
  <si>
    <r>
      <t>Composite</t>
    </r>
    <r>
      <rPr>
        <b/>
        <vertAlign val="superscript"/>
        <sz val="10"/>
        <color theme="0"/>
        <rFont val="Segoe UI"/>
        <family val="2"/>
        <scheme val="minor"/>
      </rPr>
      <t>2</t>
    </r>
  </si>
  <si>
    <r>
      <t>Average Annual Percent Change Operating Cost</t>
    </r>
    <r>
      <rPr>
        <b/>
        <vertAlign val="superscript"/>
        <sz val="11"/>
        <color theme="0"/>
        <rFont val="Segoe UI"/>
        <family val="2"/>
        <scheme val="minor"/>
      </rPr>
      <t>1</t>
    </r>
    <r>
      <rPr>
        <b/>
        <sz val="11"/>
        <color theme="0"/>
        <rFont val="Segoe UI"/>
        <family val="2"/>
        <scheme val="minor"/>
      </rPr>
      <t xml:space="preserve"> and Net Plant </t>
    </r>
  </si>
  <si>
    <t>Total BM</t>
  </si>
  <si>
    <t>No Form 6 filing in one or more years during 2009-2014.</t>
  </si>
  <si>
    <t>Missing Carrier Property and Accrued Depreciation Data.</t>
  </si>
  <si>
    <t xml:space="preserve">Missing Form 6 data from years 2009-2014 </t>
  </si>
  <si>
    <t>Missing Accrued Depreciation Data.</t>
  </si>
  <si>
    <t>Missing Barrelmiles in 2013 and 2014.</t>
  </si>
  <si>
    <t xml:space="preserve">Missing Form 6 data in 2014. </t>
  </si>
  <si>
    <r>
      <t>Cause for Exclusion</t>
    </r>
    <r>
      <rPr>
        <b/>
        <vertAlign val="superscript"/>
        <sz val="12"/>
        <color theme="3"/>
        <rFont val="Segoe UI"/>
        <family val="2"/>
        <scheme val="minor"/>
      </rPr>
      <t>2,3</t>
    </r>
  </si>
  <si>
    <t>Operating Expense per barrel-mile</t>
  </si>
  <si>
    <t>Capital Expense per barrel-mile</t>
  </si>
  <si>
    <t>Respondent ID</t>
  </si>
  <si>
    <t>Acquired Cos. ID</t>
  </si>
  <si>
    <t>Source:</t>
  </si>
  <si>
    <t>FERC Form 6 Database</t>
  </si>
  <si>
    <t>M&amp;A</t>
  </si>
  <si>
    <t xml:space="preserve">Average of (10), (11) and (12). </t>
  </si>
  <si>
    <r>
      <t>Difference from 50 Percent Composite</t>
    </r>
    <r>
      <rPr>
        <b/>
        <vertAlign val="superscript"/>
        <sz val="10"/>
        <color theme="0"/>
        <rFont val="Segoe UI"/>
        <family val="2"/>
        <scheme val="minor"/>
      </rPr>
      <t>3</t>
    </r>
    <r>
      <rPr>
        <b/>
        <sz val="10"/>
        <color theme="0"/>
        <rFont val="Segoe UI"/>
        <family val="2"/>
        <scheme val="minor"/>
      </rPr>
      <t xml:space="preserve"> </t>
    </r>
  </si>
  <si>
    <t>Difference from 50 Percent Composite and PPI-FG.</t>
  </si>
  <si>
    <t>Index (base=2009)</t>
  </si>
  <si>
    <t>Proposed Index Level</t>
  </si>
  <si>
    <t>Fourth Oil Rate Index Review</t>
  </si>
  <si>
    <t>PPI-FG + 2.21%</t>
  </si>
  <si>
    <t>Rev_2009</t>
  </si>
  <si>
    <t>Rev_2010</t>
  </si>
  <si>
    <t>Rev_2011</t>
  </si>
  <si>
    <t>Rev_2012</t>
  </si>
  <si>
    <t>Rev_2013</t>
  </si>
  <si>
    <t>Rev_2014</t>
  </si>
  <si>
    <t>Exp_2009</t>
  </si>
  <si>
    <t>Exp_2010</t>
  </si>
  <si>
    <t>Exp_2011</t>
  </si>
  <si>
    <t>Exp_2012</t>
  </si>
  <si>
    <t>Exp_2013</t>
  </si>
  <si>
    <t>Exp_2014</t>
  </si>
  <si>
    <t>CP_2009</t>
  </si>
  <si>
    <t>CP_2010</t>
  </si>
  <si>
    <t>CP_2011</t>
  </si>
  <si>
    <t>CP_2012</t>
  </si>
  <si>
    <t>CP_2013</t>
  </si>
  <si>
    <t>CP_2014</t>
  </si>
  <si>
    <t>Adep_2009</t>
  </si>
  <si>
    <t>Adep_2010</t>
  </si>
  <si>
    <t>Adep_2011</t>
  </si>
  <si>
    <t>Adep_2012</t>
  </si>
  <si>
    <t>Adep_2013</t>
  </si>
  <si>
    <t>Adep_2014</t>
  </si>
  <si>
    <t>BM_2009</t>
  </si>
  <si>
    <t>BM_2010</t>
  </si>
  <si>
    <t>BM_2011</t>
  </si>
  <si>
    <t>BM_2012</t>
  </si>
  <si>
    <t>BM_2013</t>
  </si>
  <si>
    <t>BM_2014</t>
  </si>
  <si>
    <t>BM_700_2009</t>
  </si>
  <si>
    <t>BM_700_2010</t>
  </si>
  <si>
    <t>BM_700_2011</t>
  </si>
  <si>
    <t>BM_700_2012</t>
  </si>
  <si>
    <t>BM_700_2013</t>
  </si>
  <si>
    <t>BM_700_2014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</si>
</sst>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27" x14ac:knownFonts="1">
    <font>
      <sz val="10"/>
      <color theme="2"/>
      <name val="Segoe UI"/>
      <family val="2"/>
      <scheme val="minor"/>
    </font>
    <font>
      <sz val="11"/>
      <color theme="1"/>
      <name val="Segoe UI"/>
      <family val="2"/>
      <scheme val="minor"/>
    </font>
    <font>
      <b/>
      <sz val="11"/>
      <color theme="0"/>
      <name val="Segoe UI"/>
      <family val="2"/>
      <scheme val="minor"/>
    </font>
    <font>
      <sz val="11"/>
      <color theme="0"/>
      <name val="Segoe UI"/>
      <family val="2"/>
      <scheme val="minor"/>
    </font>
    <font>
      <sz val="11"/>
      <color theme="2"/>
      <name val="Segoe UI"/>
      <family val="2"/>
      <scheme val="minor"/>
    </font>
    <font>
      <b/>
      <sz val="18"/>
      <color theme="0"/>
      <name val="Segoe UI"/>
      <family val="2"/>
      <scheme val="minor"/>
    </font>
    <font>
      <b/>
      <sz val="12"/>
      <color theme="0"/>
      <name val="Segoe UI"/>
      <family val="2"/>
      <scheme val="minor"/>
    </font>
    <font>
      <sz val="10"/>
      <color theme="0"/>
      <name val="Segoe UI"/>
      <family val="2"/>
      <scheme val="minor"/>
    </font>
    <font>
      <sz val="20"/>
      <color theme="0"/>
      <name val="Segoe UI"/>
      <family val="2"/>
      <scheme val="minor"/>
    </font>
    <font>
      <sz val="12"/>
      <color theme="0"/>
      <name val="Segoe UI"/>
      <family val="2"/>
      <scheme val="minor"/>
    </font>
    <font>
      <sz val="10"/>
      <color theme="3"/>
      <name val="Segoe UI"/>
      <family val="2"/>
      <scheme val="minor"/>
    </font>
    <font>
      <b/>
      <sz val="10"/>
      <color theme="0"/>
      <name val="Segoe UI"/>
      <family val="2"/>
      <scheme val="minor"/>
    </font>
    <font>
      <sz val="48"/>
      <color theme="0"/>
      <name val="Cambria"/>
      <family val="2"/>
      <scheme val="major"/>
    </font>
    <font>
      <sz val="10"/>
      <color theme="2"/>
      <name val="Segoe UI"/>
      <family val="2"/>
      <scheme val="minor"/>
    </font>
    <font>
      <b/>
      <sz val="12"/>
      <color theme="3"/>
      <name val="Segoe UI"/>
      <family val="2"/>
      <scheme val="minor"/>
    </font>
    <font>
      <b/>
      <sz val="11"/>
      <color theme="2"/>
      <name val="Segoe UI"/>
      <family val="2"/>
      <scheme val="minor"/>
    </font>
    <font>
      <sz val="10"/>
      <name val="Segoe UI"/>
      <family val="2"/>
      <scheme val="minor"/>
    </font>
    <font>
      <b/>
      <sz val="10"/>
      <color theme="2"/>
      <name val="Segoe UI"/>
      <family val="2"/>
      <scheme val="minor"/>
    </font>
    <font>
      <sz val="11"/>
      <name val="Times New Roman"/>
      <family val="1"/>
    </font>
    <font>
      <sz val="11"/>
      <color theme="0"/>
      <name val="Times New Roman"/>
      <family val="1"/>
    </font>
    <font>
      <sz val="10"/>
      <color theme="0"/>
      <name val="Segoe UI"/>
      <family val="2"/>
    </font>
    <font>
      <vertAlign val="superscript"/>
      <sz val="10"/>
      <color theme="0"/>
      <name val="Segoe UI"/>
      <family val="2"/>
    </font>
    <font>
      <b/>
      <vertAlign val="superscript"/>
      <sz val="10"/>
      <color theme="0"/>
      <name val="Segoe UI"/>
      <family val="2"/>
      <scheme val="minor"/>
    </font>
    <font>
      <b/>
      <vertAlign val="superscript"/>
      <sz val="11"/>
      <color theme="0"/>
      <name val="Segoe UI"/>
      <family val="2"/>
      <scheme val="minor"/>
    </font>
    <font>
      <b/>
      <vertAlign val="superscript"/>
      <sz val="12"/>
      <color theme="3"/>
      <name val="Segoe UI"/>
      <family val="2"/>
      <scheme val="minor"/>
    </font>
    <font>
      <vertAlign val="superscript"/>
      <sz val="10"/>
      <color theme="2"/>
      <name val="Segoe UI"/>
      <family val="2"/>
      <scheme val="minor"/>
    </font>
    <font>
      <sz val="36"/>
      <color theme="3"/>
      <name val="Segoe U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/>
        <bgColor theme="4" tint="0.79998168889431442"/>
      </patternFill>
    </fill>
    <fill>
      <patternFill patternType="solid">
        <fgColor theme="5"/>
        <bgColor theme="4" tint="0.79998168889431442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249977111117893"/>
        <bgColor theme="4" tint="0.79998168889431442"/>
      </patternFill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5"/>
      </bottom>
      <diagonal/>
    </border>
    <border>
      <left/>
      <right style="thick">
        <color theme="4"/>
      </right>
      <top/>
      <bottom/>
      <diagonal/>
    </border>
    <border>
      <left/>
      <right/>
      <top style="thin">
        <color theme="5" tint="-0.249977111117893"/>
      </top>
      <bottom/>
      <diagonal/>
    </border>
    <border>
      <left/>
      <right/>
      <top/>
      <bottom style="medium">
        <color theme="5" tint="-0.249977111117893"/>
      </bottom>
      <diagonal/>
    </border>
    <border>
      <left/>
      <right style="thin">
        <color theme="5" tint="-0.249977111117893"/>
      </right>
      <top/>
      <bottom/>
      <diagonal/>
    </border>
    <border>
      <left/>
      <right/>
      <top style="medium">
        <color rgb="FF92D050"/>
      </top>
      <bottom/>
      <diagonal/>
    </border>
    <border>
      <left/>
      <right/>
      <top/>
      <bottom style="medium">
        <color rgb="FF92D050"/>
      </bottom>
      <diagonal/>
    </border>
    <border>
      <left style="thick">
        <color theme="4"/>
      </left>
      <right/>
      <top/>
      <bottom/>
      <diagonal/>
    </border>
  </borders>
  <cellStyleXfs count="9">
    <xf numFmtId="0" fontId="0" fillId="2" borderId="0">
      <alignment vertical="center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2" borderId="0" applyNumberFormat="0" applyBorder="0" applyAlignment="0" applyProtection="0"/>
    <xf numFmtId="0" fontId="8" fillId="2" borderId="0" applyNumberFormat="0" applyAlignment="0" applyProtection="0"/>
    <xf numFmtId="0" fontId="4" fillId="2" borderId="0" applyNumberFormat="0" applyAlignment="0" applyProtection="0"/>
    <xf numFmtId="0" fontId="2" fillId="2" borderId="0" applyNumberFormat="0" applyBorder="0" applyAlignment="0" applyProtection="0"/>
    <xf numFmtId="0" fontId="9" fillId="2" borderId="0" applyNumberFormat="0" applyBorder="0" applyAlignment="0" applyProtection="0"/>
    <xf numFmtId="9" fontId="13" fillId="0" borderId="0" applyFont="0" applyFill="0" applyBorder="0" applyAlignment="0" applyProtection="0"/>
  </cellStyleXfs>
  <cellXfs count="80">
    <xf numFmtId="0" fontId="0" fillId="2" borderId="0" xfId="0">
      <alignment vertical="center"/>
    </xf>
    <xf numFmtId="0" fontId="5" fillId="2" borderId="0" xfId="0" applyFont="1" applyFill="1" applyBorder="1" applyAlignment="1"/>
    <xf numFmtId="0" fontId="3" fillId="2" borderId="0" xfId="0" applyFont="1" applyFill="1">
      <alignment vertical="center"/>
    </xf>
    <xf numFmtId="0" fontId="6" fillId="2" borderId="0" xfId="0" applyFont="1" applyFill="1" applyBorder="1" applyAlignment="1"/>
    <xf numFmtId="0" fontId="3" fillId="2" borderId="0" xfId="0" applyFont="1" applyFill="1" applyAlignment="1">
      <alignment horizontal="left" vertical="center" indent="1"/>
    </xf>
    <xf numFmtId="0" fontId="7" fillId="2" borderId="0" xfId="0" applyFont="1" applyFill="1" applyBorder="1" applyAlignment="1">
      <alignment horizontal="left" vertical="center" indent="1"/>
    </xf>
    <xf numFmtId="0" fontId="3" fillId="2" borderId="0" xfId="0" applyFont="1" applyFill="1" applyAlignment="1">
      <alignment horizontal="right" vertical="center" indent="1"/>
    </xf>
    <xf numFmtId="0" fontId="9" fillId="2" borderId="0" xfId="7" applyBorder="1" applyAlignment="1">
      <alignment horizontal="left"/>
    </xf>
    <xf numFmtId="0" fontId="8" fillId="2" borderId="0" xfId="4" applyAlignment="1">
      <alignment vertical="top"/>
    </xf>
    <xf numFmtId="0" fontId="2" fillId="2" borderId="1" xfId="6" applyFill="1" applyBorder="1" applyAlignment="1">
      <alignment horizontal="left" vertical="center" indent="1"/>
    </xf>
    <xf numFmtId="0" fontId="2" fillId="2" borderId="1" xfId="6" applyFill="1" applyBorder="1" applyAlignment="1">
      <alignment horizontal="right"/>
    </xf>
    <xf numFmtId="37" fontId="7" fillId="2" borderId="0" xfId="1" applyNumberFormat="1" applyFont="1" applyFill="1" applyBorder="1" applyAlignment="1">
      <alignment horizontal="right" vertical="center"/>
    </xf>
    <xf numFmtId="37" fontId="7" fillId="2" borderId="0" xfId="1" applyNumberFormat="1" applyFont="1" applyFill="1" applyBorder="1" applyAlignment="1">
      <alignment horizontal="right" vertical="center" indent="1"/>
    </xf>
    <xf numFmtId="5" fontId="7" fillId="2" borderId="0" xfId="2" applyNumberFormat="1" applyFont="1" applyFill="1" applyBorder="1" applyAlignment="1">
      <alignment horizontal="right" vertical="center"/>
    </xf>
    <xf numFmtId="5" fontId="7" fillId="2" borderId="0" xfId="0" applyNumberFormat="1" applyFont="1" applyFill="1" applyBorder="1" applyAlignment="1">
      <alignment horizontal="right" vertical="center" indent="1"/>
    </xf>
    <xf numFmtId="0" fontId="11" fillId="3" borderId="0" xfId="0" applyFont="1" applyFill="1" applyBorder="1" applyAlignment="1">
      <alignment horizontal="left" vertical="center" indent="1"/>
    </xf>
    <xf numFmtId="37" fontId="11" fillId="3" borderId="0" xfId="2" applyNumberFormat="1" applyFont="1" applyFill="1" applyBorder="1" applyAlignment="1">
      <alignment horizontal="right" vertical="center"/>
    </xf>
    <xf numFmtId="37" fontId="11" fillId="2" borderId="0" xfId="1" applyNumberFormat="1" applyFont="1" applyFill="1" applyBorder="1" applyAlignment="1">
      <alignment horizontal="right" vertical="center" indent="1"/>
    </xf>
    <xf numFmtId="0" fontId="11" fillId="2" borderId="0" xfId="0" applyFont="1" applyFill="1" applyBorder="1" applyAlignment="1">
      <alignment horizontal="left" vertical="center" indent="1"/>
    </xf>
    <xf numFmtId="0" fontId="5" fillId="2" borderId="2" xfId="0" applyFont="1" applyFill="1" applyBorder="1" applyAlignment="1"/>
    <xf numFmtId="0" fontId="6" fillId="2" borderId="2" xfId="0" applyFont="1" applyFill="1" applyBorder="1" applyAlignment="1"/>
    <xf numFmtId="0" fontId="0" fillId="2" borderId="0" xfId="0" applyAlignment="1"/>
    <xf numFmtId="0" fontId="0" fillId="2" borderId="0" xfId="0" applyBorder="1" applyAlignment="1"/>
    <xf numFmtId="0" fontId="2" fillId="2" borderId="0" xfId="0" applyFont="1" applyBorder="1" applyAlignment="1"/>
    <xf numFmtId="0" fontId="11" fillId="2" borderId="0" xfId="0" applyFont="1" applyBorder="1" applyAlignment="1"/>
    <xf numFmtId="5" fontId="14" fillId="4" borderId="0" xfId="2" applyNumberFormat="1" applyFont="1" applyFill="1" applyBorder="1" applyAlignment="1">
      <alignment vertical="center"/>
    </xf>
    <xf numFmtId="0" fontId="16" fillId="6" borderId="0" xfId="0" applyFont="1" applyFill="1" applyAlignment="1"/>
    <xf numFmtId="0" fontId="0" fillId="6" borderId="0" xfId="0" applyFill="1" applyAlignment="1"/>
    <xf numFmtId="0" fontId="16" fillId="6" borderId="0" xfId="0" applyFont="1" applyFill="1">
      <alignment vertical="center"/>
    </xf>
    <xf numFmtId="0" fontId="6" fillId="2" borderId="0" xfId="0" applyFont="1" applyBorder="1" applyAlignment="1"/>
    <xf numFmtId="0" fontId="0" fillId="2" borderId="0" xfId="0" quotePrefix="1">
      <alignment vertical="center"/>
    </xf>
    <xf numFmtId="0" fontId="7" fillId="2" borderId="0" xfId="0" applyFont="1">
      <alignment vertical="center"/>
    </xf>
    <xf numFmtId="0" fontId="2" fillId="2" borderId="0" xfId="0" applyFont="1">
      <alignment vertical="center"/>
    </xf>
    <xf numFmtId="0" fontId="15" fillId="2" borderId="0" xfId="0" applyFont="1">
      <alignment vertical="center"/>
    </xf>
    <xf numFmtId="0" fontId="17" fillId="2" borderId="0" xfId="0" applyFont="1">
      <alignment vertical="center"/>
    </xf>
    <xf numFmtId="0" fontId="15" fillId="2" borderId="0" xfId="0" applyFont="1" applyAlignment="1"/>
    <xf numFmtId="0" fontId="0" fillId="2" borderId="0" xfId="0">
      <alignment vertical="center"/>
    </xf>
    <xf numFmtId="0" fontId="17" fillId="2" borderId="0" xfId="0" applyFont="1">
      <alignment vertical="center"/>
    </xf>
    <xf numFmtId="0" fontId="0" fillId="2" borderId="0" xfId="0" applyAlignment="1">
      <alignment horizontal="center" vertical="center"/>
    </xf>
    <xf numFmtId="0" fontId="14" fillId="4" borderId="0" xfId="2" applyNumberFormat="1" applyFont="1" applyFill="1" applyBorder="1" applyAlignment="1">
      <alignment vertical="center"/>
    </xf>
    <xf numFmtId="0" fontId="14" fillId="4" borderId="0" xfId="2" applyNumberFormat="1" applyFont="1" applyFill="1" applyBorder="1" applyAlignment="1">
      <alignment horizontal="center" vertical="center"/>
    </xf>
    <xf numFmtId="5" fontId="14" fillId="7" borderId="0" xfId="2" applyNumberFormat="1" applyFont="1" applyFill="1" applyBorder="1" applyAlignment="1">
      <alignment vertical="center"/>
    </xf>
    <xf numFmtId="0" fontId="0" fillId="2" borderId="0" xfId="0" applyAlignment="1">
      <alignment horizontal="right" vertical="center"/>
    </xf>
    <xf numFmtId="9" fontId="0" fillId="2" borderId="0" xfId="8" applyFont="1" applyFill="1" applyAlignment="1">
      <alignment horizontal="right" vertical="center"/>
    </xf>
    <xf numFmtId="0" fontId="0" fillId="2" borderId="0" xfId="0" applyAlignment="1">
      <alignment vertical="center"/>
    </xf>
    <xf numFmtId="14" fontId="0" fillId="2" borderId="0" xfId="0" applyNumberFormat="1">
      <alignment vertical="center"/>
    </xf>
    <xf numFmtId="0" fontId="0" fillId="2" borderId="3" xfId="0" applyBorder="1">
      <alignment vertical="center"/>
    </xf>
    <xf numFmtId="0" fontId="15" fillId="2" borderId="4" xfId="0" applyFont="1" applyBorder="1">
      <alignment vertical="center"/>
    </xf>
    <xf numFmtId="0" fontId="15" fillId="2" borderId="3" xfId="0" applyFont="1" applyBorder="1">
      <alignment vertical="center"/>
    </xf>
    <xf numFmtId="0" fontId="4" fillId="2" borderId="3" xfId="0" applyFont="1" applyBorder="1">
      <alignment vertical="center"/>
    </xf>
    <xf numFmtId="0" fontId="15" fillId="2" borderId="5" xfId="0" applyFont="1" applyBorder="1">
      <alignment vertical="center"/>
    </xf>
    <xf numFmtId="10" fontId="11" fillId="3" borderId="0" xfId="8" applyNumberFormat="1" applyFont="1" applyFill="1" applyBorder="1" applyAlignment="1">
      <alignment horizontal="right" vertical="center"/>
    </xf>
    <xf numFmtId="10" fontId="7" fillId="2" borderId="0" xfId="8" applyNumberFormat="1" applyFont="1" applyFill="1" applyBorder="1" applyAlignment="1">
      <alignment horizontal="right" vertical="center"/>
    </xf>
    <xf numFmtId="0" fontId="11" fillId="3" borderId="4" xfId="0" applyFont="1" applyFill="1" applyBorder="1" applyAlignment="1">
      <alignment horizontal="left" vertical="center" indent="1"/>
    </xf>
    <xf numFmtId="37" fontId="11" fillId="3" borderId="4" xfId="2" applyNumberFormat="1" applyFont="1" applyFill="1" applyBorder="1" applyAlignment="1">
      <alignment horizontal="right" vertical="center"/>
    </xf>
    <xf numFmtId="10" fontId="11" fillId="3" borderId="4" xfId="8" applyNumberFormat="1" applyFont="1" applyFill="1" applyBorder="1" applyAlignment="1">
      <alignment horizontal="right" vertical="center"/>
    </xf>
    <xf numFmtId="0" fontId="18" fillId="2" borderId="0" xfId="0" applyFont="1" applyAlignment="1"/>
    <xf numFmtId="0" fontId="19" fillId="2" borderId="0" xfId="0" applyFont="1" applyAlignment="1"/>
    <xf numFmtId="0" fontId="20" fillId="2" borderId="0" xfId="0" applyFont="1">
      <alignment vertical="center"/>
    </xf>
    <xf numFmtId="0" fontId="20" fillId="2" borderId="0" xfId="0" applyFont="1" applyAlignment="1">
      <alignment horizontal="right"/>
    </xf>
    <xf numFmtId="0" fontId="21" fillId="2" borderId="0" xfId="0" applyFont="1" applyAlignment="1"/>
    <xf numFmtId="0" fontId="20" fillId="2" borderId="0" xfId="0" applyFont="1" applyAlignment="1"/>
    <xf numFmtId="0" fontId="25" fillId="2" borderId="0" xfId="0" applyFont="1" applyAlignment="1">
      <alignment horizontal="right" vertical="center"/>
    </xf>
    <xf numFmtId="1" fontId="17" fillId="2" borderId="0" xfId="0" applyNumberFormat="1" applyFont="1">
      <alignment vertical="center"/>
    </xf>
    <xf numFmtId="0" fontId="3" fillId="8" borderId="0" xfId="0" applyFont="1" applyFill="1">
      <alignment vertical="center"/>
    </xf>
    <xf numFmtId="0" fontId="2" fillId="2" borderId="0" xfId="6" applyFill="1" applyBorder="1" applyAlignment="1">
      <alignment horizontal="right"/>
    </xf>
    <xf numFmtId="0" fontId="2" fillId="2" borderId="0" xfId="6" applyBorder="1" applyAlignment="1">
      <alignment horizontal="right" vertical="center" indent="1"/>
    </xf>
    <xf numFmtId="0" fontId="2" fillId="2" borderId="0" xfId="0" applyFont="1" applyFill="1" applyBorder="1" applyAlignment="1">
      <alignment horizontal="left" vertical="center" indent="1"/>
    </xf>
    <xf numFmtId="37" fontId="7" fillId="2" borderId="7" xfId="1" applyNumberFormat="1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left" vertical="center" indent="1"/>
    </xf>
    <xf numFmtId="10" fontId="26" fillId="5" borderId="8" xfId="0" applyNumberFormat="1" applyFont="1" applyFill="1" applyBorder="1" applyAlignment="1">
      <alignment horizontal="right" vertical="center" indent="1"/>
    </xf>
    <xf numFmtId="10" fontId="26" fillId="5" borderId="0" xfId="0" applyNumberFormat="1" applyFont="1" applyFill="1" applyAlignment="1">
      <alignment horizontal="right" vertical="center" indent="1"/>
    </xf>
    <xf numFmtId="0" fontId="12" fillId="2" borderId="0" xfId="3" applyAlignment="1">
      <alignment vertical="center"/>
    </xf>
    <xf numFmtId="0" fontId="10" fillId="5" borderId="8" xfId="0" applyFont="1" applyFill="1" applyBorder="1" applyAlignment="1">
      <alignment horizontal="right" vertical="center" indent="1"/>
    </xf>
    <xf numFmtId="0" fontId="10" fillId="5" borderId="0" xfId="0" applyFont="1" applyFill="1" applyAlignment="1">
      <alignment horizontal="right" vertical="center" indent="1"/>
    </xf>
    <xf numFmtId="0" fontId="0" fillId="2" borderId="0" xfId="0" applyAlignment="1">
      <alignment vertical="center"/>
    </xf>
    <xf numFmtId="5" fontId="14" fillId="4" borderId="0" xfId="2" applyNumberFormat="1" applyFont="1" applyFill="1" applyBorder="1" applyAlignment="1">
      <alignment horizontal="center" vertical="center"/>
    </xf>
    <xf numFmtId="0" fontId="0" fillId="2" borderId="0" xfId="0" applyAlignment="1">
      <alignment horizontal="left" vertical="center"/>
    </xf>
    <xf numFmtId="0" fontId="0" fillId="2" borderId="0" xfId="0">
      <alignment vertical="center"/>
    </xf>
    <xf numFmtId="0" fontId="17" fillId="2" borderId="0" xfId="0" applyFont="1">
      <alignment vertical="center"/>
    </xf>
  </cellXfs>
  <cellStyles count="9">
    <cellStyle name="Comma" xfId="1" builtinId="3"/>
    <cellStyle name="Currency" xfId="2" builtinId="4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Normal" xfId="0" builtinId="0" customBuiltin="1"/>
    <cellStyle name="Percent" xfId="8" builtinId="5"/>
    <cellStyle name="Title" xfId="3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Profit and Loss">
      <a:dk1>
        <a:sysClr val="windowText" lastClr="000000"/>
      </a:dk1>
      <a:lt1>
        <a:sysClr val="window" lastClr="FFFFFF"/>
      </a:lt1>
      <a:dk2>
        <a:srgbClr val="414141"/>
      </a:dk2>
      <a:lt2>
        <a:srgbClr val="F0F0F0"/>
      </a:lt2>
      <a:accent1>
        <a:srgbClr val="74CADA"/>
      </a:accent1>
      <a:accent2>
        <a:srgbClr val="92CC46"/>
      </a:accent2>
      <a:accent3>
        <a:srgbClr val="F1603D"/>
      </a:accent3>
      <a:accent4>
        <a:srgbClr val="8F919E"/>
      </a:accent4>
      <a:accent5>
        <a:srgbClr val="8D77FB"/>
      </a:accent5>
      <a:accent6>
        <a:srgbClr val="5B7799"/>
      </a:accent6>
      <a:hlink>
        <a:srgbClr val="0563C1"/>
      </a:hlink>
      <a:folHlink>
        <a:srgbClr val="954F72"/>
      </a:folHlink>
    </a:clrScheme>
    <a:fontScheme name="Profit and Loss">
      <a:majorFont>
        <a:latin typeface="Cambria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elibrary.ferc.gov/idmws/common/opennat.asp?fileID=12880374" TargetMode="External"/><Relationship Id="rId13" Type="http://schemas.openxmlformats.org/officeDocument/2006/relationships/hyperlink" Target="http://www.deleklogistics.com/phoenix.zhtml?c=251361&amp;p=irol-tariffs" TargetMode="External"/><Relationship Id="rId18" Type="http://schemas.openxmlformats.org/officeDocument/2006/relationships/hyperlink" Target="http://lensonwashington.com/tariffs/Tariff31330.pdf" TargetMode="External"/><Relationship Id="rId26" Type="http://schemas.openxmlformats.org/officeDocument/2006/relationships/hyperlink" Target="http://elibrary.ferc.gov/idmws/common/opennat.asp?fileID=13475245" TargetMode="External"/><Relationship Id="rId39" Type="http://schemas.openxmlformats.org/officeDocument/2006/relationships/hyperlink" Target="http://elibrary.ferc.gov/idmws/docket_sheet.asp?docket=IS13-75&amp;Subdocket=000" TargetMode="External"/><Relationship Id="rId3" Type="http://schemas.openxmlformats.org/officeDocument/2006/relationships/hyperlink" Target="http://elibrary.ferc.gov/idmws/docket_sheet.asp?docket=IS11-129&amp;Subdocket=000" TargetMode="External"/><Relationship Id="rId21" Type="http://schemas.openxmlformats.org/officeDocument/2006/relationships/hyperlink" Target="http://lensonwashington.com/tariffs/Tariff32677.pdf" TargetMode="External"/><Relationship Id="rId34" Type="http://schemas.openxmlformats.org/officeDocument/2006/relationships/hyperlink" Target="http://lensonwashington.com/tariffs/Tariff30070.pdf" TargetMode="External"/><Relationship Id="rId42" Type="http://schemas.openxmlformats.org/officeDocument/2006/relationships/hyperlink" Target="http://lensonwashington.com/tariffs/Tariff23448.pdf" TargetMode="External"/><Relationship Id="rId7" Type="http://schemas.openxmlformats.org/officeDocument/2006/relationships/hyperlink" Target="http://elibrary.ferc.gov/idmws/docket_sheet.asp?docket=IS12-147&amp;Subdocket=000" TargetMode="External"/><Relationship Id="rId12" Type="http://schemas.openxmlformats.org/officeDocument/2006/relationships/hyperlink" Target="http://elibrary.ferc.gov/idmws/common/opennat.asp?fileID=12945478" TargetMode="External"/><Relationship Id="rId17" Type="http://schemas.openxmlformats.org/officeDocument/2006/relationships/hyperlink" Target="http://www.spectraenergy.com/Operations/Crude-Oil-Transportation/ExpressPlatte/TariffProcedures/" TargetMode="External"/><Relationship Id="rId25" Type="http://schemas.openxmlformats.org/officeDocument/2006/relationships/hyperlink" Target="http://elibrary.ferc.gov/idmws/docket_sheet.asp?docket=IS14-211&amp;Subdocket=000" TargetMode="External"/><Relationship Id="rId33" Type="http://schemas.openxmlformats.org/officeDocument/2006/relationships/hyperlink" Target="http://www.transmontaignepartners.com/liquid-pipeline-tariffs/" TargetMode="External"/><Relationship Id="rId38" Type="http://schemas.openxmlformats.org/officeDocument/2006/relationships/hyperlink" Target="http://lensonwashington.com/tariffs/Tariff30643.pdf" TargetMode="External"/><Relationship Id="rId2" Type="http://schemas.openxmlformats.org/officeDocument/2006/relationships/hyperlink" Target="http://lensonwashington.com/tariffs/Tariff23951.pdf" TargetMode="External"/><Relationship Id="rId16" Type="http://schemas.openxmlformats.org/officeDocument/2006/relationships/hyperlink" Target="http://elibrary.ferc.gov/idmws/common/opennat.asp?fileID=13127347" TargetMode="External"/><Relationship Id="rId20" Type="http://schemas.openxmlformats.org/officeDocument/2006/relationships/hyperlink" Target="http://elibrary.ferc.gov/idmws/common/opennat.asp?fileID=13232754" TargetMode="External"/><Relationship Id="rId29" Type="http://schemas.openxmlformats.org/officeDocument/2006/relationships/hyperlink" Target="http://elibrary.ferc.gov/idmws/common/opennat.asp?fileID=12740997" TargetMode="External"/><Relationship Id="rId41" Type="http://schemas.openxmlformats.org/officeDocument/2006/relationships/hyperlink" Target="http://tariffs.shellpipeline.com/" TargetMode="External"/><Relationship Id="rId1" Type="http://schemas.openxmlformats.org/officeDocument/2006/relationships/hyperlink" Target="http://tllp.tesorologistics.com/" TargetMode="External"/><Relationship Id="rId6" Type="http://schemas.openxmlformats.org/officeDocument/2006/relationships/hyperlink" Target="http://lensonwashington.com/tariffs/Tariff27626.pdf" TargetMode="External"/><Relationship Id="rId11" Type="http://schemas.openxmlformats.org/officeDocument/2006/relationships/hyperlink" Target="http://elibrary.ferc.gov/idmws/docket_sheet.asp?docket=IS12-225&amp;Subdocket=000" TargetMode="External"/><Relationship Id="rId24" Type="http://schemas.openxmlformats.org/officeDocument/2006/relationships/hyperlink" Target="http://lensonwashington.com/tariffs/Tariff33203.pdf" TargetMode="External"/><Relationship Id="rId32" Type="http://schemas.openxmlformats.org/officeDocument/2006/relationships/hyperlink" Target="http://elibrary.ferc.gov/idmws/common/opennat.asp?fileID=13225080" TargetMode="External"/><Relationship Id="rId37" Type="http://schemas.openxmlformats.org/officeDocument/2006/relationships/hyperlink" Target="http://www.transmontaignepartners.com/liquid-pipeline-tariffs/" TargetMode="External"/><Relationship Id="rId40" Type="http://schemas.openxmlformats.org/officeDocument/2006/relationships/hyperlink" Target="http://elibrary.ferc.gov/idmws/common/opennat.asp?fileID=13122475" TargetMode="External"/><Relationship Id="rId5" Type="http://schemas.openxmlformats.org/officeDocument/2006/relationships/hyperlink" Target="http://www.enterpriseproducts.com/customers/tariffs.shtm" TargetMode="External"/><Relationship Id="rId15" Type="http://schemas.openxmlformats.org/officeDocument/2006/relationships/hyperlink" Target="http://elibrary.ferc.gov/idmws/docket_sheet.asp?docket=IS13-98&amp;Subdocket=000" TargetMode="External"/><Relationship Id="rId23" Type="http://schemas.openxmlformats.org/officeDocument/2006/relationships/hyperlink" Target="http://elibrary.ferc.gov/idmws/common/opennat.asp?fileID=13344375" TargetMode="External"/><Relationship Id="rId28" Type="http://schemas.openxmlformats.org/officeDocument/2006/relationships/hyperlink" Target="http://elibrary.ferc.gov/idmws/docket_sheet.asp?docket=IS11-542&amp;Subdocket=000" TargetMode="External"/><Relationship Id="rId36" Type="http://schemas.openxmlformats.org/officeDocument/2006/relationships/hyperlink" Target="http://elibrary.ferc.gov/idmws/common/opennat.asp?fileID=13043098" TargetMode="External"/><Relationship Id="rId10" Type="http://schemas.openxmlformats.org/officeDocument/2006/relationships/hyperlink" Target="http://lensonwashington.com/tariffs/Tariff28093.pdf" TargetMode="External"/><Relationship Id="rId19" Type="http://schemas.openxmlformats.org/officeDocument/2006/relationships/hyperlink" Target="http://elibrary.ferc.gov/idmws/docket_sheet.asp?docket=IS13-246&amp;Subdocket=000" TargetMode="External"/><Relationship Id="rId31" Type="http://schemas.openxmlformats.org/officeDocument/2006/relationships/hyperlink" Target="http://elibrary.ferc.gov/idmws/docket_sheet.asp?docket=IS13-235&amp;Subdocket=000" TargetMode="External"/><Relationship Id="rId44" Type="http://schemas.openxmlformats.org/officeDocument/2006/relationships/hyperlink" Target="http://elibrary.ferc.gov/idmws/common/opennat.asp?fileID=12475880" TargetMode="External"/><Relationship Id="rId4" Type="http://schemas.openxmlformats.org/officeDocument/2006/relationships/hyperlink" Target="http://elibrary.ferc.gov/idmws/common/opennat.asp?fileID=12515246" TargetMode="External"/><Relationship Id="rId9" Type="http://schemas.openxmlformats.org/officeDocument/2006/relationships/hyperlink" Target="http://www.enterpriseproducts.com/customers/tariffs.shtm" TargetMode="External"/><Relationship Id="rId14" Type="http://schemas.openxmlformats.org/officeDocument/2006/relationships/hyperlink" Target="http://lensonwashington.com/tariffs/Tariff30709.pdf" TargetMode="External"/><Relationship Id="rId22" Type="http://schemas.openxmlformats.org/officeDocument/2006/relationships/hyperlink" Target="http://elibrary.ferc.gov/idmws/docket_sheet.asp?docket=IS13-574&amp;Subdocket=000" TargetMode="External"/><Relationship Id="rId27" Type="http://schemas.openxmlformats.org/officeDocument/2006/relationships/hyperlink" Target="http://lensonwashington.com/tariffs/Tariff26081.pdf" TargetMode="External"/><Relationship Id="rId30" Type="http://schemas.openxmlformats.org/officeDocument/2006/relationships/hyperlink" Target="http://lensonwashington.com/tariffs/Tariff31306.pdf" TargetMode="External"/><Relationship Id="rId35" Type="http://schemas.openxmlformats.org/officeDocument/2006/relationships/hyperlink" Target="http://elibrary.ferc.gov/idmws/docket_sheet.asp?docket=IS12-541&amp;Subdocket=000" TargetMode="External"/><Relationship Id="rId43" Type="http://schemas.openxmlformats.org/officeDocument/2006/relationships/hyperlink" Target="http://elibrary.ferc.gov/idmws/docket_sheet.asp?docket=IS11-42&amp;Subdocket=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B1:O48"/>
  <sheetViews>
    <sheetView showGridLines="0" tabSelected="1" topLeftCell="B1" zoomScaleNormal="100" workbookViewId="0">
      <selection activeCell="K24" sqref="K24"/>
    </sheetView>
  </sheetViews>
  <sheetFormatPr defaultColWidth="9.109375" defaultRowHeight="16.5" customHeight="1" x14ac:dyDescent="0.35"/>
  <cols>
    <col min="1" max="1" width="2.109375" style="2" customWidth="1"/>
    <col min="2" max="2" width="30" style="4" customWidth="1"/>
    <col min="3" max="3" width="10.109375" style="2" customWidth="1"/>
    <col min="4" max="4" width="29" style="2" customWidth="1"/>
    <col min="5" max="7" width="10.109375" style="2" customWidth="1"/>
    <col min="8" max="8" width="30" style="2" customWidth="1"/>
    <col min="9" max="14" width="10.109375" style="2" customWidth="1"/>
    <col min="15" max="15" width="20.33203125" style="6" customWidth="1"/>
    <col min="16" max="16" width="2.109375" style="2" customWidth="1"/>
    <col min="17" max="16384" width="9.109375" style="2"/>
  </cols>
  <sheetData>
    <row r="1" spans="2:15" ht="15.75" customHeight="1" x14ac:dyDescent="0.6">
      <c r="B1" s="2"/>
      <c r="D1" s="1"/>
      <c r="E1" s="1"/>
      <c r="F1" s="1"/>
      <c r="G1" s="1"/>
      <c r="H1" s="1"/>
      <c r="I1" s="1" t="s">
        <v>224</v>
      </c>
      <c r="J1" s="1"/>
      <c r="K1" s="19"/>
      <c r="L1" s="73" t="s">
        <v>390</v>
      </c>
      <c r="M1" s="74"/>
      <c r="N1" s="74"/>
      <c r="O1" s="74"/>
    </row>
    <row r="2" spans="2:15" ht="30" customHeight="1" x14ac:dyDescent="0.6">
      <c r="B2" s="72">
        <v>2015</v>
      </c>
      <c r="C2" s="7" t="s">
        <v>391</v>
      </c>
      <c r="E2" s="1"/>
      <c r="F2" s="1"/>
      <c r="G2" s="1"/>
      <c r="H2" s="1"/>
      <c r="I2" s="1"/>
      <c r="J2" s="1"/>
      <c r="K2" s="19"/>
      <c r="L2" s="70" t="s">
        <v>392</v>
      </c>
      <c r="M2" s="71"/>
      <c r="N2" s="71"/>
      <c r="O2" s="71"/>
    </row>
    <row r="3" spans="2:15" ht="33" customHeight="1" x14ac:dyDescent="0.45">
      <c r="B3" s="72"/>
      <c r="C3" s="8" t="s">
        <v>0</v>
      </c>
      <c r="E3" s="3"/>
      <c r="F3" s="3"/>
      <c r="G3" s="3"/>
      <c r="H3" s="3"/>
      <c r="I3" s="3"/>
      <c r="J3" s="3"/>
      <c r="K3" s="20"/>
      <c r="L3" s="70"/>
      <c r="M3" s="71"/>
      <c r="N3" s="71"/>
      <c r="O3" s="71"/>
    </row>
    <row r="4" spans="2:15" ht="16.5" customHeight="1" x14ac:dyDescent="0.35">
      <c r="B4" s="2"/>
    </row>
    <row r="5" spans="2:15" ht="88.5" customHeight="1" x14ac:dyDescent="0.35">
      <c r="B5" s="64"/>
    </row>
    <row r="6" spans="2:15" ht="16.5" customHeight="1" thickBot="1" x14ac:dyDescent="0.45">
      <c r="C6" s="4"/>
      <c r="D6" s="9" t="s">
        <v>370</v>
      </c>
      <c r="E6" s="10"/>
      <c r="F6" s="10"/>
      <c r="G6" s="10"/>
      <c r="H6" s="10"/>
      <c r="I6" s="65"/>
      <c r="J6" s="65"/>
      <c r="K6" s="65"/>
      <c r="L6" s="65"/>
      <c r="M6" s="65"/>
      <c r="N6" s="65"/>
      <c r="O6" s="66"/>
    </row>
    <row r="7" spans="2:15" ht="16.5" customHeight="1" x14ac:dyDescent="0.35">
      <c r="C7" s="4"/>
      <c r="D7" s="5"/>
      <c r="E7" s="13"/>
      <c r="F7" s="13"/>
      <c r="G7" s="13"/>
      <c r="H7" s="13"/>
      <c r="I7" s="13"/>
      <c r="J7" s="13"/>
      <c r="K7" s="13"/>
      <c r="L7" s="13"/>
      <c r="M7" s="13"/>
      <c r="N7" s="13"/>
      <c r="O7" s="14"/>
    </row>
    <row r="8" spans="2:15" ht="16.5" customHeight="1" thickBot="1" x14ac:dyDescent="0.4">
      <c r="C8" s="4"/>
      <c r="D8" s="67" t="s">
        <v>349</v>
      </c>
      <c r="E8" s="68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ht="16.5" customHeight="1" x14ac:dyDescent="0.35">
      <c r="C9" s="4"/>
      <c r="D9" s="69"/>
      <c r="E9" s="11"/>
      <c r="F9" s="11"/>
      <c r="G9" s="11"/>
      <c r="H9" s="11"/>
      <c r="I9" s="11"/>
      <c r="J9" s="11"/>
      <c r="K9" s="11"/>
      <c r="L9" s="11"/>
      <c r="M9" s="11"/>
      <c r="N9" s="11"/>
      <c r="O9" s="12"/>
    </row>
    <row r="10" spans="2:15" ht="16.5" customHeight="1" x14ac:dyDescent="0.35">
      <c r="C10" s="4"/>
      <c r="D10" s="18" t="s">
        <v>351</v>
      </c>
      <c r="E10" s="11"/>
      <c r="F10" s="52">
        <f>OPEX_CAPEX!$AB$137</f>
        <v>5.6661833278691009E-2</v>
      </c>
      <c r="G10" s="11"/>
      <c r="H10" s="11"/>
      <c r="I10" s="11"/>
      <c r="J10" s="52"/>
      <c r="K10" s="11"/>
      <c r="L10" s="11"/>
      <c r="M10" s="11"/>
      <c r="N10" s="11"/>
      <c r="O10" s="12"/>
    </row>
    <row r="11" spans="2:15" ht="16.5" customHeight="1" x14ac:dyDescent="0.35">
      <c r="C11" s="4"/>
      <c r="D11" s="18" t="s">
        <v>352</v>
      </c>
      <c r="E11" s="11"/>
      <c r="F11" s="52">
        <f>OPEX_CAPEX!$AB$129</f>
        <v>5.7495965869685417E-2</v>
      </c>
      <c r="G11" s="11"/>
      <c r="H11" s="11"/>
      <c r="I11" s="11"/>
      <c r="J11" s="52"/>
      <c r="K11" s="11"/>
      <c r="L11" s="11"/>
      <c r="M11" s="11"/>
      <c r="N11" s="11"/>
      <c r="O11" s="12"/>
    </row>
    <row r="12" spans="2:15" ht="16.5" customHeight="1" x14ac:dyDescent="0.35">
      <c r="C12" s="4"/>
      <c r="D12" s="18" t="s">
        <v>261</v>
      </c>
      <c r="E12" s="11"/>
      <c r="F12" s="52">
        <f>OPEX_CAPEX!$AB$128</f>
        <v>4.3481241787747038E-2</v>
      </c>
      <c r="G12" s="11"/>
      <c r="H12" s="11"/>
      <c r="I12" s="11"/>
      <c r="J12" s="52"/>
      <c r="K12" s="11"/>
      <c r="L12" s="11"/>
      <c r="M12" s="11"/>
      <c r="N12" s="11"/>
      <c r="O12" s="12"/>
    </row>
    <row r="13" spans="2:15" ht="16.5" customHeight="1" x14ac:dyDescent="0.35">
      <c r="C13" s="4"/>
      <c r="D13" s="15" t="s">
        <v>369</v>
      </c>
      <c r="E13" s="16"/>
      <c r="F13" s="51">
        <f>(F10+F11+F12)/3</f>
        <v>5.2546346978707824E-2</v>
      </c>
      <c r="G13" s="16"/>
      <c r="H13" s="16"/>
      <c r="I13" s="16"/>
      <c r="J13" s="51"/>
      <c r="K13" s="16"/>
      <c r="L13" s="16"/>
      <c r="M13" s="16"/>
      <c r="N13" s="16"/>
      <c r="O13" s="17"/>
    </row>
    <row r="14" spans="2:15" ht="16.5" customHeight="1" x14ac:dyDescent="0.35">
      <c r="C14" s="4"/>
      <c r="D14" s="15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7"/>
    </row>
    <row r="15" spans="2:15" ht="16.5" customHeight="1" x14ac:dyDescent="0.35">
      <c r="C15" s="4"/>
      <c r="D15" s="15" t="s">
        <v>353</v>
      </c>
      <c r="E15" s="16"/>
      <c r="F15" s="51">
        <f>BLSDATA!$D$32</f>
        <v>3.0437661993648168E-2</v>
      </c>
      <c r="G15" s="16"/>
      <c r="H15" s="16"/>
      <c r="I15" s="16"/>
      <c r="J15" s="51"/>
      <c r="K15" s="16"/>
      <c r="L15" s="16"/>
      <c r="M15" s="16"/>
      <c r="N15" s="16"/>
      <c r="O15" s="17"/>
    </row>
    <row r="16" spans="2:15" ht="16.5" customHeight="1" x14ac:dyDescent="0.35">
      <c r="C16" s="4"/>
      <c r="D16" s="15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7"/>
    </row>
    <row r="17" spans="2:15" ht="16.5" customHeight="1" thickBot="1" x14ac:dyDescent="0.4">
      <c r="C17" s="4"/>
      <c r="D17" s="53" t="s">
        <v>387</v>
      </c>
      <c r="E17" s="54"/>
      <c r="F17" s="55">
        <f>F13-F15</f>
        <v>2.2108684985059655E-2</v>
      </c>
      <c r="G17" s="54"/>
      <c r="H17" s="54"/>
      <c r="I17" s="16"/>
      <c r="J17" s="51"/>
      <c r="K17" s="16"/>
      <c r="L17" s="16"/>
      <c r="M17" s="16"/>
      <c r="N17" s="16"/>
      <c r="O17" s="17"/>
    </row>
    <row r="18" spans="2:15" ht="16.5" customHeight="1" x14ac:dyDescent="0.35">
      <c r="C18" s="15"/>
      <c r="D18" s="16"/>
      <c r="E18" s="51"/>
      <c r="F18" s="16"/>
      <c r="G18" s="16"/>
      <c r="H18" s="16"/>
      <c r="I18" s="16"/>
      <c r="J18" s="51"/>
      <c r="K18" s="16"/>
      <c r="L18" s="16"/>
      <c r="M18" s="16"/>
      <c r="N18" s="16"/>
      <c r="O18" s="17"/>
    </row>
    <row r="19" spans="2:15" ht="16.5" customHeight="1" x14ac:dyDescent="0.35">
      <c r="C19" s="42" t="s">
        <v>354</v>
      </c>
      <c r="D19"/>
      <c r="E19"/>
      <c r="F19"/>
      <c r="G19"/>
      <c r="H19"/>
      <c r="I19"/>
      <c r="J19"/>
      <c r="K19"/>
      <c r="L19"/>
      <c r="M19"/>
      <c r="N19"/>
      <c r="O19" s="17"/>
    </row>
    <row r="20" spans="2:15" ht="16.5" customHeight="1" x14ac:dyDescent="0.35">
      <c r="C20">
        <v>1</v>
      </c>
      <c r="D20" t="s">
        <v>355</v>
      </c>
      <c r="E20"/>
      <c r="F20"/>
      <c r="G20"/>
      <c r="H20"/>
      <c r="I20"/>
      <c r="J20"/>
      <c r="K20"/>
      <c r="L20"/>
      <c r="M20"/>
      <c r="N20"/>
      <c r="O20" s="17"/>
    </row>
    <row r="21" spans="2:15" ht="16.5" customHeight="1" x14ac:dyDescent="0.35">
      <c r="C21"/>
      <c r="D21" t="s">
        <v>356</v>
      </c>
      <c r="E21"/>
      <c r="F21"/>
      <c r="G21"/>
      <c r="H21"/>
      <c r="I21"/>
      <c r="J21"/>
      <c r="K21"/>
      <c r="L21"/>
      <c r="M21"/>
      <c r="N21"/>
      <c r="O21" s="17"/>
    </row>
    <row r="22" spans="2:15" ht="16.5" customHeight="1" x14ac:dyDescent="0.35">
      <c r="C22">
        <v>2</v>
      </c>
      <c r="D22" t="s">
        <v>386</v>
      </c>
      <c r="E22"/>
      <c r="F22"/>
      <c r="G22"/>
      <c r="H22"/>
      <c r="I22"/>
      <c r="J22"/>
      <c r="K22"/>
      <c r="L22"/>
      <c r="M22"/>
      <c r="N22"/>
      <c r="O22" s="17"/>
    </row>
    <row r="23" spans="2:15" ht="16.5" customHeight="1" x14ac:dyDescent="0.35">
      <c r="C23">
        <v>3</v>
      </c>
      <c r="D23" t="s">
        <v>388</v>
      </c>
      <c r="E23"/>
      <c r="F23"/>
      <c r="G23"/>
      <c r="H23"/>
      <c r="I23"/>
      <c r="J23"/>
      <c r="K23"/>
      <c r="L23"/>
      <c r="M23"/>
      <c r="N23"/>
      <c r="O23" s="17"/>
    </row>
    <row r="24" spans="2:15" ht="16.5" customHeight="1" x14ac:dyDescent="0.35">
      <c r="C24" s="4"/>
      <c r="F24"/>
      <c r="G24"/>
      <c r="H24"/>
      <c r="I24"/>
      <c r="J24"/>
      <c r="K24"/>
      <c r="L24"/>
      <c r="M24"/>
      <c r="N24"/>
      <c r="O24" s="17"/>
    </row>
    <row r="25" spans="2:15" ht="16.5" customHeight="1" x14ac:dyDescent="0.35">
      <c r="C25" s="42" t="s">
        <v>357</v>
      </c>
      <c r="D25" t="s">
        <v>358</v>
      </c>
      <c r="E25"/>
      <c r="F25"/>
      <c r="G25"/>
      <c r="H25"/>
      <c r="I25"/>
      <c r="J25"/>
      <c r="K25"/>
      <c r="L25"/>
      <c r="M25"/>
      <c r="N25"/>
      <c r="O25" s="12"/>
    </row>
    <row r="26" spans="2:15" ht="19.5" customHeight="1" x14ac:dyDescent="0.35">
      <c r="B26"/>
      <c r="C26"/>
      <c r="D26"/>
      <c r="E26"/>
      <c r="F26"/>
      <c r="G26"/>
      <c r="H26"/>
      <c r="I26"/>
      <c r="J26"/>
      <c r="K26"/>
      <c r="L26"/>
      <c r="M26"/>
      <c r="N26"/>
      <c r="O26"/>
    </row>
    <row r="27" spans="2:15" ht="16.5" customHeight="1" x14ac:dyDescent="0.35"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2:15" ht="16.5" customHeight="1" x14ac:dyDescent="0.35"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  <row r="29" spans="2:15" ht="16.5" customHeight="1" x14ac:dyDescent="0.35"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2:15" ht="16.5" customHeight="1" x14ac:dyDescent="0.35"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spans="2:15" ht="16.5" customHeight="1" x14ac:dyDescent="0.35"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2:15" ht="16.5" customHeight="1" x14ac:dyDescent="0.35"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2:15" ht="16.5" customHeight="1" x14ac:dyDescent="0.35"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2:15" ht="16.5" customHeight="1" x14ac:dyDescent="0.35"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2:15" ht="16.5" customHeight="1" x14ac:dyDescent="0.35"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2:15" ht="16.5" customHeight="1" x14ac:dyDescent="0.35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2:15" ht="16.5" customHeight="1" x14ac:dyDescent="0.35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2:15" ht="16.5" customHeight="1" x14ac:dyDescent="0.35"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2:15" ht="16.5" customHeight="1" x14ac:dyDescent="0.35"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2:15" ht="16.5" customHeight="1" x14ac:dyDescent="0.35"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2:15" ht="16.5" customHeight="1" x14ac:dyDescent="0.35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2:15" ht="19.5" customHeight="1" x14ac:dyDescent="0.35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2:15" ht="16.5" customHeight="1" x14ac:dyDescent="0.35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2:15" ht="16.5" customHeight="1" x14ac:dyDescent="0.35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2:15" ht="16.5" customHeight="1" x14ac:dyDescent="0.35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2:15" ht="16.5" customHeight="1" x14ac:dyDescent="0.35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2:15" ht="19.5" customHeight="1" x14ac:dyDescent="0.35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2:15" ht="16.5" customHeight="1" x14ac:dyDescent="0.35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</sheetData>
  <mergeCells count="3">
    <mergeCell ref="L2:O3"/>
    <mergeCell ref="B2:B3"/>
    <mergeCell ref="L1:O1"/>
  </mergeCells>
  <printOptions horizontalCentered="1"/>
  <pageMargins left="0.25" right="0.25" top="0.75" bottom="0.75" header="0.3" footer="0.3"/>
  <pageSetup scale="78" fitToHeight="0" orientation="landscape" r:id="rId1"/>
  <headerFooter differentFirst="1">
    <oddFooter>&amp;C&amp;K03+000Page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"/>
  <sheetViews>
    <sheetView workbookViewId="0">
      <selection activeCell="H28" sqref="H28"/>
    </sheetView>
  </sheetViews>
  <sheetFormatPr defaultRowHeight="15" x14ac:dyDescent="0.3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4"/>
  <sheetViews>
    <sheetView workbookViewId="0">
      <selection activeCell="D2" sqref="D2:I2"/>
    </sheetView>
  </sheetViews>
  <sheetFormatPr defaultRowHeight="15" x14ac:dyDescent="0.35"/>
  <cols>
    <col min="1" max="1" width="49.109375" bestFit="1" customWidth="1"/>
    <col min="2" max="2" width="5.109375" bestFit="1" customWidth="1"/>
    <col min="3" max="3" width="11.33203125" bestFit="1" customWidth="1"/>
    <col min="4" max="9" width="12" bestFit="1" customWidth="1"/>
    <col min="10" max="10" width="9.88671875" bestFit="1" customWidth="1"/>
  </cols>
  <sheetData>
    <row r="1" spans="1:10" x14ac:dyDescent="0.35">
      <c r="D1">
        <v>2</v>
      </c>
      <c r="E1">
        <v>3</v>
      </c>
      <c r="F1">
        <v>4</v>
      </c>
      <c r="G1">
        <v>5</v>
      </c>
      <c r="H1">
        <v>6</v>
      </c>
      <c r="I1">
        <v>7</v>
      </c>
    </row>
    <row r="2" spans="1:10" ht="19.2" x14ac:dyDescent="0.35">
      <c r="A2" s="25" t="s">
        <v>359</v>
      </c>
      <c r="B2" s="25" t="s">
        <v>245</v>
      </c>
      <c r="C2" s="25" t="s">
        <v>385</v>
      </c>
      <c r="D2" s="25" t="s">
        <v>393</v>
      </c>
      <c r="E2" s="25" t="s">
        <v>394</v>
      </c>
      <c r="F2" s="25" t="s">
        <v>395</v>
      </c>
      <c r="G2" s="25" t="s">
        <v>396</v>
      </c>
      <c r="H2" s="25" t="s">
        <v>397</v>
      </c>
      <c r="I2" s="25" t="s">
        <v>398</v>
      </c>
      <c r="J2" s="25" t="s">
        <v>225</v>
      </c>
    </row>
    <row r="3" spans="1:10" ht="16.8" x14ac:dyDescent="0.35">
      <c r="A3" s="33" t="s">
        <v>3</v>
      </c>
      <c r="B3" s="33">
        <v>19</v>
      </c>
      <c r="C3" s="33"/>
      <c r="D3">
        <f>IFERROR(VLOOKUP($B3,FORM6_114_1!$B$3:$H$211,Revenues!D$1,FALSE),0)</f>
        <v>9461742</v>
      </c>
      <c r="E3">
        <f>IFERROR(VLOOKUP($B3,FORM6_114_1!$B$3:$H$211,Revenues!E$1,FALSE),0)</f>
        <v>2636420</v>
      </c>
      <c r="F3">
        <f>IFERROR(VLOOKUP($B3,FORM6_114_1!$B$3:$H$211,Revenues!F$1,FALSE),0)</f>
        <v>0</v>
      </c>
      <c r="G3">
        <f>IFERROR(VLOOKUP($B3,FORM6_114_1!$B$3:$H$211,Revenues!G$1,FALSE),0)</f>
        <v>0</v>
      </c>
      <c r="H3">
        <f>IFERROR(VLOOKUP($B3,FORM6_114_1!$B$3:$H$211,Revenues!H$1,FALSE),0)</f>
        <v>0</v>
      </c>
      <c r="I3">
        <f>IFERROR(VLOOKUP($B3,FORM6_114_1!$B$3:$H$211,Revenues!I$1,FALSE),0)</f>
        <v>0</v>
      </c>
      <c r="J3" t="str">
        <f t="shared" ref="J3:J66" si="0">IF(COUNTIF(D3:I3,0),"TRUE")</f>
        <v>TRUE</v>
      </c>
    </row>
    <row r="4" spans="1:10" ht="16.8" x14ac:dyDescent="0.35">
      <c r="A4" s="33" t="s">
        <v>8</v>
      </c>
      <c r="B4" s="33">
        <v>32</v>
      </c>
      <c r="C4" s="33"/>
      <c r="D4">
        <f>IFERROR(VLOOKUP($B4,FORM6_114_1!$B$3:$H$211,Revenues!D$1,FALSE),0)</f>
        <v>6983996</v>
      </c>
      <c r="E4">
        <f>IFERROR(VLOOKUP($B4,FORM6_114_1!$B$3:$H$211,Revenues!E$1,FALSE),0)</f>
        <v>7030332</v>
      </c>
      <c r="F4">
        <f>IFERROR(VLOOKUP($B4,FORM6_114_1!$B$3:$H$211,Revenues!F$1,FALSE),0)</f>
        <v>7610856</v>
      </c>
      <c r="G4">
        <f>IFERROR(VLOOKUP($B4,FORM6_114_1!$B$3:$H$211,Revenues!G$1,FALSE),0)</f>
        <v>8871295</v>
      </c>
      <c r="H4">
        <f>IFERROR(VLOOKUP($B4,FORM6_114_1!$B$3:$H$211,Revenues!H$1,FALSE),0)</f>
        <v>12317432</v>
      </c>
      <c r="I4">
        <f>IFERROR(VLOOKUP($B4,FORM6_114_1!$B$3:$H$211,Revenues!I$1,FALSE),0)</f>
        <v>0</v>
      </c>
      <c r="J4" t="str">
        <f t="shared" si="0"/>
        <v>TRUE</v>
      </c>
    </row>
    <row r="5" spans="1:10" ht="16.8" x14ac:dyDescent="0.35">
      <c r="A5" s="33" t="s">
        <v>27</v>
      </c>
      <c r="B5" s="33">
        <v>67</v>
      </c>
      <c r="C5" s="33"/>
      <c r="D5">
        <f>IFERROR(VLOOKUP($B5,FORM6_114_1!$B$3:$H$211,Revenues!D$1,FALSE),0)</f>
        <v>559055</v>
      </c>
      <c r="E5">
        <f>IFERROR(VLOOKUP($B5,FORM6_114_1!$B$3:$H$211,Revenues!E$1,FALSE),0)</f>
        <v>282335</v>
      </c>
      <c r="F5">
        <f>IFERROR(VLOOKUP($B5,FORM6_114_1!$B$3:$H$211,Revenues!F$1,FALSE),0)</f>
        <v>899587</v>
      </c>
      <c r="G5">
        <f>IFERROR(VLOOKUP($B5,FORM6_114_1!$B$3:$H$211,Revenues!G$1,FALSE),0)</f>
        <v>0</v>
      </c>
      <c r="H5">
        <f>IFERROR(VLOOKUP($B5,FORM6_114_1!$B$3:$H$211,Revenues!H$1,FALSE),0)</f>
        <v>0</v>
      </c>
      <c r="I5">
        <f>IFERROR(VLOOKUP($B5,FORM6_114_1!$B$3:$H$211,Revenues!I$1,FALSE),0)</f>
        <v>0</v>
      </c>
      <c r="J5" t="str">
        <f t="shared" si="0"/>
        <v>TRUE</v>
      </c>
    </row>
    <row r="6" spans="1:10" ht="16.8" x14ac:dyDescent="0.35">
      <c r="A6" s="33" t="s">
        <v>37</v>
      </c>
      <c r="B6" s="33">
        <v>88</v>
      </c>
      <c r="C6" s="33"/>
      <c r="D6">
        <f>IFERROR(VLOOKUP($B6,FORM6_114_1!$B$3:$H$211,Revenues!D$1,FALSE),0)</f>
        <v>2670356</v>
      </c>
      <c r="E6">
        <f>IFERROR(VLOOKUP($B6,FORM6_114_1!$B$3:$H$211,Revenues!E$1,FALSE),0)</f>
        <v>2666737</v>
      </c>
      <c r="F6">
        <f>IFERROR(VLOOKUP($B6,FORM6_114_1!$B$3:$H$211,Revenues!F$1,FALSE),0)</f>
        <v>0</v>
      </c>
      <c r="G6">
        <f>IFERROR(VLOOKUP($B6,FORM6_114_1!$B$3:$H$211,Revenues!G$1,FALSE),0)</f>
        <v>0</v>
      </c>
      <c r="H6">
        <f>IFERROR(VLOOKUP($B6,FORM6_114_1!$B$3:$H$211,Revenues!H$1,FALSE),0)</f>
        <v>0</v>
      </c>
      <c r="I6">
        <f>IFERROR(VLOOKUP($B6,FORM6_114_1!$B$3:$H$211,Revenues!I$1,FALSE),0)</f>
        <v>0</v>
      </c>
      <c r="J6" t="str">
        <f t="shared" si="0"/>
        <v>TRUE</v>
      </c>
    </row>
    <row r="7" spans="1:10" ht="16.8" x14ac:dyDescent="0.35">
      <c r="A7" s="33" t="s">
        <v>40</v>
      </c>
      <c r="B7" s="33">
        <v>92</v>
      </c>
      <c r="C7" s="33"/>
      <c r="D7">
        <f>IFERROR(VLOOKUP($B7,FORM6_114_1!$B$3:$H$211,Revenues!D$1,FALSE),0)</f>
        <v>4763697</v>
      </c>
      <c r="E7">
        <f>IFERROR(VLOOKUP($B7,FORM6_114_1!$B$3:$H$211,Revenues!E$1,FALSE),0)</f>
        <v>6950268</v>
      </c>
      <c r="F7">
        <f>IFERROR(VLOOKUP($B7,FORM6_114_1!$B$3:$H$211,Revenues!F$1,FALSE),0)</f>
        <v>5430375</v>
      </c>
      <c r="G7">
        <f>IFERROR(VLOOKUP($B7,FORM6_114_1!$B$3:$H$211,Revenues!G$1,FALSE),0)</f>
        <v>0</v>
      </c>
      <c r="H7">
        <f>IFERROR(VLOOKUP($B7,FORM6_114_1!$B$3:$H$211,Revenues!H$1,FALSE),0)</f>
        <v>0</v>
      </c>
      <c r="I7">
        <f>IFERROR(VLOOKUP($B7,FORM6_114_1!$B$3:$H$211,Revenues!I$1,FALSE),0)</f>
        <v>0</v>
      </c>
      <c r="J7" t="str">
        <f t="shared" si="0"/>
        <v>TRUE</v>
      </c>
    </row>
    <row r="8" spans="1:10" ht="16.8" x14ac:dyDescent="0.35">
      <c r="A8" s="33" t="s">
        <v>54</v>
      </c>
      <c r="B8" s="33">
        <v>119</v>
      </c>
      <c r="C8" s="33"/>
      <c r="D8">
        <f>IFERROR(VLOOKUP($B8,FORM6_114_1!$B$3:$H$211,Revenues!D$1,FALSE),0)</f>
        <v>0</v>
      </c>
      <c r="E8">
        <f>IFERROR(VLOOKUP($B8,FORM6_114_1!$B$3:$H$211,Revenues!E$1,FALSE),0)</f>
        <v>0</v>
      </c>
      <c r="F8">
        <f>IFERROR(VLOOKUP($B8,FORM6_114_1!$B$3:$H$211,Revenues!F$1,FALSE),0)</f>
        <v>0</v>
      </c>
      <c r="G8">
        <f>IFERROR(VLOOKUP($B8,FORM6_114_1!$B$3:$H$211,Revenues!G$1,FALSE),0)</f>
        <v>0</v>
      </c>
      <c r="H8">
        <f>IFERROR(VLOOKUP($B8,FORM6_114_1!$B$3:$H$211,Revenues!H$1,FALSE),0)</f>
        <v>0</v>
      </c>
      <c r="I8">
        <f>IFERROR(VLOOKUP($B8,FORM6_114_1!$B$3:$H$211,Revenues!I$1,FALSE),0)</f>
        <v>0</v>
      </c>
      <c r="J8" t="str">
        <f t="shared" si="0"/>
        <v>TRUE</v>
      </c>
    </row>
    <row r="9" spans="1:10" ht="16.8" x14ac:dyDescent="0.35">
      <c r="A9" s="33" t="s">
        <v>55</v>
      </c>
      <c r="B9" s="33">
        <v>121</v>
      </c>
      <c r="C9" s="33"/>
      <c r="D9">
        <f>IFERROR(VLOOKUP($B9,FORM6_114_1!$B$3:$H$211,Revenues!D$1,FALSE),0)</f>
        <v>4435720</v>
      </c>
      <c r="E9">
        <f>IFERROR(VLOOKUP($B9,FORM6_114_1!$B$3:$H$211,Revenues!E$1,FALSE),0)</f>
        <v>4612469</v>
      </c>
      <c r="F9">
        <f>IFERROR(VLOOKUP($B9,FORM6_114_1!$B$3:$H$211,Revenues!F$1,FALSE),0)</f>
        <v>4793288</v>
      </c>
      <c r="G9">
        <f>IFERROR(VLOOKUP($B9,FORM6_114_1!$B$3:$H$211,Revenues!G$1,FALSE),0)</f>
        <v>15556462</v>
      </c>
      <c r="H9">
        <f>IFERROR(VLOOKUP($B9,FORM6_114_1!$B$3:$H$211,Revenues!H$1,FALSE),0)</f>
        <v>15728794</v>
      </c>
      <c r="I9">
        <f>IFERROR(VLOOKUP($B9,FORM6_114_1!$B$3:$H$211,Revenues!I$1,FALSE),0)</f>
        <v>0</v>
      </c>
      <c r="J9" t="str">
        <f t="shared" si="0"/>
        <v>TRUE</v>
      </c>
    </row>
    <row r="10" spans="1:10" ht="16.8" x14ac:dyDescent="0.35">
      <c r="A10" s="33" t="s">
        <v>72</v>
      </c>
      <c r="B10" s="33">
        <v>150</v>
      </c>
      <c r="C10" s="33"/>
      <c r="D10">
        <f>IFERROR(VLOOKUP($B10,FORM6_114_1!$B$3:$H$211,Revenues!D$1,FALSE),0)</f>
        <v>7168573</v>
      </c>
      <c r="E10">
        <f>IFERROR(VLOOKUP($B10,FORM6_114_1!$B$3:$H$211,Revenues!E$1,FALSE),0)</f>
        <v>9582178</v>
      </c>
      <c r="F10">
        <f>IFERROR(VLOOKUP($B10,FORM6_114_1!$B$3:$H$211,Revenues!F$1,FALSE),0)</f>
        <v>0</v>
      </c>
      <c r="G10">
        <f>IFERROR(VLOOKUP($B10,FORM6_114_1!$B$3:$H$211,Revenues!G$1,FALSE),0)</f>
        <v>0</v>
      </c>
      <c r="H10">
        <f>IFERROR(VLOOKUP($B10,FORM6_114_1!$B$3:$H$211,Revenues!H$1,FALSE),0)</f>
        <v>0</v>
      </c>
      <c r="I10">
        <f>IFERROR(VLOOKUP($B10,FORM6_114_1!$B$3:$H$211,Revenues!I$1,FALSE),0)</f>
        <v>0</v>
      </c>
      <c r="J10" t="str">
        <f t="shared" si="0"/>
        <v>TRUE</v>
      </c>
    </row>
    <row r="11" spans="1:10" ht="16.8" x14ac:dyDescent="0.35">
      <c r="A11" s="33" t="s">
        <v>75</v>
      </c>
      <c r="B11" s="33">
        <v>154</v>
      </c>
      <c r="C11" s="33"/>
      <c r="D11">
        <f>IFERROR(VLOOKUP($B11,FORM6_114_1!$B$3:$H$211,Revenues!D$1,FALSE),0)</f>
        <v>5119100</v>
      </c>
      <c r="E11">
        <f>IFERROR(VLOOKUP($B11,FORM6_114_1!$B$3:$H$211,Revenues!E$1,FALSE),0)</f>
        <v>0</v>
      </c>
      <c r="F11">
        <f>IFERROR(VLOOKUP($B11,FORM6_114_1!$B$3:$H$211,Revenues!F$1,FALSE),0)</f>
        <v>0</v>
      </c>
      <c r="G11">
        <f>IFERROR(VLOOKUP($B11,FORM6_114_1!$B$3:$H$211,Revenues!G$1,FALSE),0)</f>
        <v>0</v>
      </c>
      <c r="H11">
        <f>IFERROR(VLOOKUP($B11,FORM6_114_1!$B$3:$H$211,Revenues!H$1,FALSE),0)</f>
        <v>0</v>
      </c>
      <c r="I11">
        <f>IFERROR(VLOOKUP($B11,FORM6_114_1!$B$3:$H$211,Revenues!I$1,FALSE),0)</f>
        <v>0</v>
      </c>
      <c r="J11" t="str">
        <f t="shared" si="0"/>
        <v>TRUE</v>
      </c>
    </row>
    <row r="12" spans="1:10" ht="16.8" x14ac:dyDescent="0.35">
      <c r="A12" s="33" t="s">
        <v>82</v>
      </c>
      <c r="B12" s="33">
        <v>169</v>
      </c>
      <c r="C12" s="33">
        <v>329</v>
      </c>
      <c r="D12">
        <f>IFERROR(VLOOKUP($B12,FORM6_114_1!$B$3:$H$211,Revenues!D$1,FALSE)+VLOOKUP($C12,FORM6_114_1!$B$3:$H$211,Revenues!D$1,FALSE),0)</f>
        <v>7936201</v>
      </c>
      <c r="E12">
        <f>IFERROR(VLOOKUP($B12,FORM6_114_1!$B$3:$H$211,Revenues!E$1,FALSE)+VLOOKUP($C12,FORM6_114_1!$B$3:$H$211,Revenues!E$1,FALSE),0)</f>
        <v>19773407</v>
      </c>
      <c r="F12">
        <f>IFERROR(VLOOKUP($B12,FORM6_114_1!$B$3:$H$211,Revenues!F$1,FALSE)+VLOOKUP($C12,FORM6_114_1!$B$3:$H$211,Revenues!F$1,FALSE),0)</f>
        <v>17902196</v>
      </c>
      <c r="G12">
        <f>IFERROR(VLOOKUP($B12,FORM6_114_1!$B$3:$H$211,Revenues!G$1,FALSE)+VLOOKUP($C12,FORM6_114_1!$B$3:$H$211,Revenues!G$1,FALSE),0)</f>
        <v>14085280</v>
      </c>
      <c r="H12">
        <f>IFERROR(VLOOKUP($B12,FORM6_114_1!$B$3:$H$211,Revenues!H$1,FALSE)+VLOOKUP($C12,FORM6_114_1!$B$3:$H$211,Revenues!H$1,FALSE),0)</f>
        <v>973235</v>
      </c>
      <c r="I12">
        <f>IFERROR(VLOOKUP($B12,FORM6_114_1!$B$3:$H$211,Revenues!I$1,FALSE)+VLOOKUP($C12,FORM6_114_1!$B$3:$H$211,Revenues!I$1,FALSE),0)</f>
        <v>0</v>
      </c>
      <c r="J12" t="str">
        <f t="shared" si="0"/>
        <v>TRUE</v>
      </c>
    </row>
    <row r="13" spans="1:10" ht="16.8" x14ac:dyDescent="0.35">
      <c r="A13" s="33" t="s">
        <v>93</v>
      </c>
      <c r="B13" s="33">
        <v>186</v>
      </c>
      <c r="C13" s="33"/>
      <c r="D13">
        <f>IFERROR(VLOOKUP($B13,FORM6_114_1!$B$3:$H$211,Revenues!D$1,FALSE),0)</f>
        <v>1366529</v>
      </c>
      <c r="E13">
        <f>IFERROR(VLOOKUP($B13,FORM6_114_1!$B$3:$H$211,Revenues!E$1,FALSE),0)</f>
        <v>1490209</v>
      </c>
      <c r="F13">
        <f>IFERROR(VLOOKUP($B13,FORM6_114_1!$B$3:$H$211,Revenues!F$1,FALSE),0)</f>
        <v>1986371</v>
      </c>
      <c r="G13">
        <f>IFERROR(VLOOKUP($B13,FORM6_114_1!$B$3:$H$211,Revenues!G$1,FALSE),0)</f>
        <v>0</v>
      </c>
      <c r="H13">
        <f>IFERROR(VLOOKUP($B13,FORM6_114_1!$B$3:$H$211,Revenues!H$1,FALSE),0)</f>
        <v>0</v>
      </c>
      <c r="I13">
        <f>IFERROR(VLOOKUP($B13,FORM6_114_1!$B$3:$H$211,Revenues!I$1,FALSE),0)</f>
        <v>0</v>
      </c>
      <c r="J13" t="str">
        <f t="shared" si="0"/>
        <v>TRUE</v>
      </c>
    </row>
    <row r="14" spans="1:10" ht="16.8" x14ac:dyDescent="0.35">
      <c r="A14" s="33" t="s">
        <v>97</v>
      </c>
      <c r="B14" s="33">
        <v>194</v>
      </c>
      <c r="C14" s="33"/>
      <c r="D14">
        <f>IFERROR(VLOOKUP($B14,FORM6_114_1!$B$3:$H$211,Revenues!D$1,FALSE),0)</f>
        <v>5370180</v>
      </c>
      <c r="E14">
        <f>IFERROR(VLOOKUP($B14,FORM6_114_1!$B$3:$H$211,Revenues!E$1,FALSE),0)</f>
        <v>3481140</v>
      </c>
      <c r="F14">
        <f>IFERROR(VLOOKUP($B14,FORM6_114_1!$B$3:$H$211,Revenues!F$1,FALSE),0)</f>
        <v>0</v>
      </c>
      <c r="G14">
        <f>IFERROR(VLOOKUP($B14,FORM6_114_1!$B$3:$H$211,Revenues!G$1,FALSE),0)</f>
        <v>0</v>
      </c>
      <c r="H14">
        <f>IFERROR(VLOOKUP($B14,FORM6_114_1!$B$3:$H$211,Revenues!H$1,FALSE),0)</f>
        <v>0</v>
      </c>
      <c r="I14">
        <f>IFERROR(VLOOKUP($B14,FORM6_114_1!$B$3:$H$211,Revenues!I$1,FALSE),0)</f>
        <v>0</v>
      </c>
      <c r="J14" t="str">
        <f t="shared" si="0"/>
        <v>TRUE</v>
      </c>
    </row>
    <row r="15" spans="1:10" ht="16.8" x14ac:dyDescent="0.35">
      <c r="A15" s="33" t="s">
        <v>101</v>
      </c>
      <c r="B15" s="33">
        <v>199</v>
      </c>
      <c r="C15" s="33"/>
      <c r="D15">
        <f>IFERROR(VLOOKUP($B15,FORM6_114_1!$B$3:$H$211,Revenues!D$1,FALSE),0)</f>
        <v>0</v>
      </c>
      <c r="E15">
        <f>IFERROR(VLOOKUP($B15,FORM6_114_1!$B$3:$H$211,Revenues!E$1,FALSE),0)</f>
        <v>0</v>
      </c>
      <c r="F15">
        <f>IFERROR(VLOOKUP($B15,FORM6_114_1!$B$3:$H$211,Revenues!F$1,FALSE),0)</f>
        <v>0</v>
      </c>
      <c r="G15">
        <f>IFERROR(VLOOKUP($B15,FORM6_114_1!$B$3:$H$211,Revenues!G$1,FALSE),0)</f>
        <v>0</v>
      </c>
      <c r="H15">
        <f>IFERROR(VLOOKUP($B15,FORM6_114_1!$B$3:$H$211,Revenues!H$1,FALSE),0)</f>
        <v>0</v>
      </c>
      <c r="I15">
        <f>IFERROR(VLOOKUP($B15,FORM6_114_1!$B$3:$H$211,Revenues!I$1,FALSE),0)</f>
        <v>0</v>
      </c>
      <c r="J15" t="str">
        <f t="shared" si="0"/>
        <v>TRUE</v>
      </c>
    </row>
    <row r="16" spans="1:10" ht="16.8" x14ac:dyDescent="0.35">
      <c r="A16" s="33" t="s">
        <v>103</v>
      </c>
      <c r="B16" s="33">
        <v>215</v>
      </c>
      <c r="C16" s="33"/>
      <c r="D16">
        <f>IFERROR(VLOOKUP($B16,FORM6_114_1!$B$3:$H$211,Revenues!D$1,FALSE),0)</f>
        <v>0</v>
      </c>
      <c r="E16">
        <f>IFERROR(VLOOKUP($B16,FORM6_114_1!$B$3:$H$211,Revenues!E$1,FALSE),0)</f>
        <v>0</v>
      </c>
      <c r="F16">
        <f>IFERROR(VLOOKUP($B16,FORM6_114_1!$B$3:$H$211,Revenues!F$1,FALSE),0)</f>
        <v>0</v>
      </c>
      <c r="G16">
        <f>IFERROR(VLOOKUP($B16,FORM6_114_1!$B$3:$H$211,Revenues!G$1,FALSE),0)</f>
        <v>0</v>
      </c>
      <c r="H16">
        <f>IFERROR(VLOOKUP($B16,FORM6_114_1!$B$3:$H$211,Revenues!H$1,FALSE),0)</f>
        <v>0</v>
      </c>
      <c r="I16">
        <f>IFERROR(VLOOKUP($B16,FORM6_114_1!$B$3:$H$211,Revenues!I$1,FALSE),0)</f>
        <v>0</v>
      </c>
      <c r="J16" t="str">
        <f t="shared" si="0"/>
        <v>TRUE</v>
      </c>
    </row>
    <row r="17" spans="1:10" ht="16.8" x14ac:dyDescent="0.35">
      <c r="A17" s="33" t="s">
        <v>113</v>
      </c>
      <c r="B17" s="33">
        <v>230</v>
      </c>
      <c r="C17" s="33"/>
      <c r="D17">
        <f>IFERROR(VLOOKUP($B17,FORM6_114_1!$B$3:$H$211,Revenues!D$1,FALSE),0)</f>
        <v>0</v>
      </c>
      <c r="E17">
        <f>IFERROR(VLOOKUP($B17,FORM6_114_1!$B$3:$H$211,Revenues!E$1,FALSE),0)</f>
        <v>0</v>
      </c>
      <c r="F17">
        <f>IFERROR(VLOOKUP($B17,FORM6_114_1!$B$3:$H$211,Revenues!F$1,FALSE),0)</f>
        <v>0</v>
      </c>
      <c r="G17">
        <f>IFERROR(VLOOKUP($B17,FORM6_114_1!$B$3:$H$211,Revenues!G$1,FALSE),0)</f>
        <v>0</v>
      </c>
      <c r="H17">
        <f>IFERROR(VLOOKUP($B17,FORM6_114_1!$B$3:$H$211,Revenues!H$1,FALSE),0)</f>
        <v>0</v>
      </c>
      <c r="I17">
        <f>IFERROR(VLOOKUP($B17,FORM6_114_1!$B$3:$H$211,Revenues!I$1,FALSE),0)</f>
        <v>0</v>
      </c>
      <c r="J17" t="str">
        <f t="shared" si="0"/>
        <v>TRUE</v>
      </c>
    </row>
    <row r="18" spans="1:10" ht="16.8" x14ac:dyDescent="0.35">
      <c r="A18" s="33" t="s">
        <v>131</v>
      </c>
      <c r="B18" s="33">
        <v>253</v>
      </c>
      <c r="C18" s="33"/>
      <c r="D18">
        <f>IFERROR(VLOOKUP($B18,FORM6_114_1!$B$3:$H$211,Revenues!D$1,FALSE),0)</f>
        <v>2602081</v>
      </c>
      <c r="E18">
        <f>IFERROR(VLOOKUP($B18,FORM6_114_1!$B$3:$H$211,Revenues!E$1,FALSE),0)</f>
        <v>3043492</v>
      </c>
      <c r="F18">
        <f>IFERROR(VLOOKUP($B18,FORM6_114_1!$B$3:$H$211,Revenues!F$1,FALSE),0)</f>
        <v>2726160</v>
      </c>
      <c r="G18">
        <f>IFERROR(VLOOKUP($B18,FORM6_114_1!$B$3:$H$211,Revenues!G$1,FALSE),0)</f>
        <v>3023220</v>
      </c>
      <c r="H18">
        <f>IFERROR(VLOOKUP($B18,FORM6_114_1!$B$3:$H$211,Revenues!H$1,FALSE),0)</f>
        <v>1708227</v>
      </c>
      <c r="I18">
        <f>IFERROR(VLOOKUP($B18,FORM6_114_1!$B$3:$H$211,Revenues!I$1,FALSE),0)</f>
        <v>0</v>
      </c>
      <c r="J18" t="str">
        <f t="shared" si="0"/>
        <v>TRUE</v>
      </c>
    </row>
    <row r="19" spans="1:10" ht="16.8" x14ac:dyDescent="0.35">
      <c r="A19" s="33" t="s">
        <v>134</v>
      </c>
      <c r="B19" s="33">
        <v>257</v>
      </c>
      <c r="C19" s="33"/>
      <c r="D19">
        <f>IFERROR(VLOOKUP($B19,FORM6_114_1!$B$3:$H$211,Revenues!D$1,FALSE),0)</f>
        <v>0</v>
      </c>
      <c r="E19">
        <f>IFERROR(VLOOKUP($B19,FORM6_114_1!$B$3:$H$211,Revenues!E$1,FALSE),0)</f>
        <v>0</v>
      </c>
      <c r="F19">
        <f>IFERROR(VLOOKUP($B19,FORM6_114_1!$B$3:$H$211,Revenues!F$1,FALSE),0)</f>
        <v>0</v>
      </c>
      <c r="G19">
        <f>IFERROR(VLOOKUP($B19,FORM6_114_1!$B$3:$H$211,Revenues!G$1,FALSE),0)</f>
        <v>0</v>
      </c>
      <c r="H19">
        <f>IFERROR(VLOOKUP($B19,FORM6_114_1!$B$3:$H$211,Revenues!H$1,FALSE),0)</f>
        <v>0</v>
      </c>
      <c r="I19">
        <f>IFERROR(VLOOKUP($B19,FORM6_114_1!$B$3:$H$211,Revenues!I$1,FALSE),0)</f>
        <v>0</v>
      </c>
      <c r="J19" t="str">
        <f t="shared" si="0"/>
        <v>TRUE</v>
      </c>
    </row>
    <row r="20" spans="1:10" ht="16.8" x14ac:dyDescent="0.35">
      <c r="A20" s="33" t="s">
        <v>136</v>
      </c>
      <c r="B20" s="33">
        <v>259</v>
      </c>
      <c r="C20" s="33"/>
      <c r="D20">
        <f>IFERROR(VLOOKUP($B20,FORM6_114_1!$B$3:$H$211,Revenues!D$1,FALSE),0)</f>
        <v>0</v>
      </c>
      <c r="E20">
        <f>IFERROR(VLOOKUP($B20,FORM6_114_1!$B$3:$H$211,Revenues!E$1,FALSE),0)</f>
        <v>809559</v>
      </c>
      <c r="F20">
        <f>IFERROR(VLOOKUP($B20,FORM6_114_1!$B$3:$H$211,Revenues!F$1,FALSE),0)</f>
        <v>809873</v>
      </c>
      <c r="G20">
        <f>IFERROR(VLOOKUP($B20,FORM6_114_1!$B$3:$H$211,Revenues!G$1,FALSE),0)</f>
        <v>887147</v>
      </c>
      <c r="H20">
        <f>IFERROR(VLOOKUP($B20,FORM6_114_1!$B$3:$H$211,Revenues!H$1,FALSE),0)</f>
        <v>822367</v>
      </c>
      <c r="I20">
        <f>IFERROR(VLOOKUP($B20,FORM6_114_1!$B$3:$H$211,Revenues!I$1,FALSE),0)</f>
        <v>785410</v>
      </c>
      <c r="J20" t="str">
        <f t="shared" si="0"/>
        <v>TRUE</v>
      </c>
    </row>
    <row r="21" spans="1:10" ht="16.8" x14ac:dyDescent="0.35">
      <c r="A21" s="33" t="s">
        <v>137</v>
      </c>
      <c r="B21" s="33">
        <v>260</v>
      </c>
      <c r="C21" s="33"/>
      <c r="D21">
        <f>IFERROR(VLOOKUP($B21,FORM6_114_1!$B$3:$H$211,Revenues!D$1,FALSE),0)</f>
        <v>4055572</v>
      </c>
      <c r="E21">
        <f>IFERROR(VLOOKUP($B21,FORM6_114_1!$B$3:$H$211,Revenues!E$1,FALSE),0)</f>
        <v>3863616</v>
      </c>
      <c r="F21">
        <f>IFERROR(VLOOKUP($B21,FORM6_114_1!$B$3:$H$211,Revenues!F$1,FALSE),0)</f>
        <v>4515262</v>
      </c>
      <c r="G21">
        <f>IFERROR(VLOOKUP($B21,FORM6_114_1!$B$3:$H$211,Revenues!G$1,FALSE),0)</f>
        <v>4723512</v>
      </c>
      <c r="H21">
        <f>IFERROR(VLOOKUP($B21,FORM6_114_1!$B$3:$H$211,Revenues!H$1,FALSE),0)</f>
        <v>5501147</v>
      </c>
      <c r="I21">
        <f>IFERROR(VLOOKUP($B21,FORM6_114_1!$B$3:$H$211,Revenues!I$1,FALSE),0)</f>
        <v>0</v>
      </c>
      <c r="J21" t="str">
        <f t="shared" si="0"/>
        <v>TRUE</v>
      </c>
    </row>
    <row r="22" spans="1:10" ht="16.8" x14ac:dyDescent="0.35">
      <c r="A22" s="33" t="s">
        <v>139</v>
      </c>
      <c r="B22" s="33">
        <v>264</v>
      </c>
      <c r="C22" s="33"/>
      <c r="D22">
        <f>IFERROR(VLOOKUP($B22,FORM6_114_1!$B$3:$H$211,Revenues!D$1,FALSE),0)</f>
        <v>0</v>
      </c>
      <c r="E22">
        <f>IFERROR(VLOOKUP($B22,FORM6_114_1!$B$3:$H$211,Revenues!E$1,FALSE),0)</f>
        <v>0</v>
      </c>
      <c r="F22">
        <f>IFERROR(VLOOKUP($B22,FORM6_114_1!$B$3:$H$211,Revenues!F$1,FALSE),0)</f>
        <v>575208</v>
      </c>
      <c r="G22">
        <f>IFERROR(VLOOKUP($B22,FORM6_114_1!$B$3:$H$211,Revenues!G$1,FALSE),0)</f>
        <v>0</v>
      </c>
      <c r="H22">
        <f>IFERROR(VLOOKUP($B22,FORM6_114_1!$B$3:$H$211,Revenues!H$1,FALSE),0)</f>
        <v>0</v>
      </c>
      <c r="I22">
        <f>IFERROR(VLOOKUP($B22,FORM6_114_1!$B$3:$H$211,Revenues!I$1,FALSE),0)</f>
        <v>0</v>
      </c>
      <c r="J22" t="str">
        <f t="shared" si="0"/>
        <v>TRUE</v>
      </c>
    </row>
    <row r="23" spans="1:10" ht="16.8" x14ac:dyDescent="0.35">
      <c r="A23" s="33" t="s">
        <v>140</v>
      </c>
      <c r="B23" s="33">
        <v>266</v>
      </c>
      <c r="C23" s="33"/>
      <c r="D23">
        <f>IFERROR(VLOOKUP($B23,FORM6_114_1!$B$3:$H$211,Revenues!D$1,FALSE),0)</f>
        <v>0</v>
      </c>
      <c r="E23">
        <f>IFERROR(VLOOKUP($B23,FORM6_114_1!$B$3:$H$211,Revenues!E$1,FALSE),0)</f>
        <v>0</v>
      </c>
      <c r="F23">
        <f>IFERROR(VLOOKUP($B23,FORM6_114_1!$B$3:$H$211,Revenues!F$1,FALSE),0)</f>
        <v>0</v>
      </c>
      <c r="G23">
        <f>IFERROR(VLOOKUP($B23,FORM6_114_1!$B$3:$H$211,Revenues!G$1,FALSE),0)</f>
        <v>0</v>
      </c>
      <c r="H23">
        <f>IFERROR(VLOOKUP($B23,FORM6_114_1!$B$3:$H$211,Revenues!H$1,FALSE),0)</f>
        <v>938855</v>
      </c>
      <c r="I23">
        <f>IFERROR(VLOOKUP($B23,FORM6_114_1!$B$3:$H$211,Revenues!I$1,FALSE),0)</f>
        <v>911571</v>
      </c>
      <c r="J23" t="str">
        <f t="shared" si="0"/>
        <v>TRUE</v>
      </c>
    </row>
    <row r="24" spans="1:10" ht="16.8" x14ac:dyDescent="0.35">
      <c r="A24" s="33" t="s">
        <v>143</v>
      </c>
      <c r="B24" s="33">
        <v>270</v>
      </c>
      <c r="C24" s="33"/>
      <c r="D24">
        <f>IFERROR(VLOOKUP($B24,FORM6_114_1!$B$3:$H$211,Revenues!D$1,FALSE),0)</f>
        <v>0</v>
      </c>
      <c r="E24">
        <f>IFERROR(VLOOKUP($B24,FORM6_114_1!$B$3:$H$211,Revenues!E$1,FALSE),0)</f>
        <v>0</v>
      </c>
      <c r="F24">
        <f>IFERROR(VLOOKUP($B24,FORM6_114_1!$B$3:$H$211,Revenues!F$1,FALSE),0)</f>
        <v>0</v>
      </c>
      <c r="G24">
        <f>IFERROR(VLOOKUP($B24,FORM6_114_1!$B$3:$H$211,Revenues!G$1,FALSE),0)</f>
        <v>0</v>
      </c>
      <c r="H24">
        <f>IFERROR(VLOOKUP($B24,FORM6_114_1!$B$3:$H$211,Revenues!H$1,FALSE),0)</f>
        <v>0</v>
      </c>
      <c r="I24">
        <f>IFERROR(VLOOKUP($B24,FORM6_114_1!$B$3:$H$211,Revenues!I$1,FALSE),0)</f>
        <v>0</v>
      </c>
      <c r="J24" t="str">
        <f t="shared" si="0"/>
        <v>TRUE</v>
      </c>
    </row>
    <row r="25" spans="1:10" ht="16.8" x14ac:dyDescent="0.35">
      <c r="A25" s="33" t="s">
        <v>145</v>
      </c>
      <c r="B25" s="33">
        <v>273</v>
      </c>
      <c r="C25" s="33"/>
      <c r="D25">
        <f>IFERROR(VLOOKUP($B25,FORM6_114_1!$B$3:$H$211,Revenues!D$1,FALSE),0)</f>
        <v>0</v>
      </c>
      <c r="E25">
        <f>IFERROR(VLOOKUP($B25,FORM6_114_1!$B$3:$H$211,Revenues!E$1,FALSE),0)</f>
        <v>0</v>
      </c>
      <c r="F25">
        <f>IFERROR(VLOOKUP($B25,FORM6_114_1!$B$3:$H$211,Revenues!F$1,FALSE),0)</f>
        <v>0</v>
      </c>
      <c r="G25">
        <f>IFERROR(VLOOKUP($B25,FORM6_114_1!$B$3:$H$211,Revenues!G$1,FALSE),0)</f>
        <v>0</v>
      </c>
      <c r="H25">
        <f>IFERROR(VLOOKUP($B25,FORM6_114_1!$B$3:$H$211,Revenues!H$1,FALSE),0)</f>
        <v>0</v>
      </c>
      <c r="I25">
        <f>IFERROR(VLOOKUP($B25,FORM6_114_1!$B$3:$H$211,Revenues!I$1,FALSE),0)</f>
        <v>0</v>
      </c>
      <c r="J25" t="str">
        <f t="shared" si="0"/>
        <v>TRUE</v>
      </c>
    </row>
    <row r="26" spans="1:10" ht="16.8" x14ac:dyDescent="0.35">
      <c r="A26" s="33" t="s">
        <v>148</v>
      </c>
      <c r="B26" s="33">
        <v>276</v>
      </c>
      <c r="C26" s="33"/>
      <c r="D26">
        <f>IFERROR(VLOOKUP($B26,FORM6_114_1!$B$3:$H$211,Revenues!D$1,FALSE),0)</f>
        <v>0</v>
      </c>
      <c r="E26">
        <f>IFERROR(VLOOKUP($B26,FORM6_114_1!$B$3:$H$211,Revenues!E$1,FALSE),0)</f>
        <v>0</v>
      </c>
      <c r="F26">
        <f>IFERROR(VLOOKUP($B26,FORM6_114_1!$B$3:$H$211,Revenues!F$1,FALSE),0)</f>
        <v>0</v>
      </c>
      <c r="G26">
        <f>IFERROR(VLOOKUP($B26,FORM6_114_1!$B$3:$H$211,Revenues!G$1,FALSE),0)</f>
        <v>0</v>
      </c>
      <c r="H26">
        <f>IFERROR(VLOOKUP($B26,FORM6_114_1!$B$3:$H$211,Revenues!H$1,FALSE),0)</f>
        <v>0</v>
      </c>
      <c r="I26">
        <f>IFERROR(VLOOKUP($B26,FORM6_114_1!$B$3:$H$211,Revenues!I$1,FALSE),0)</f>
        <v>0</v>
      </c>
      <c r="J26" t="str">
        <f t="shared" si="0"/>
        <v>TRUE</v>
      </c>
    </row>
    <row r="27" spans="1:10" ht="16.8" x14ac:dyDescent="0.35">
      <c r="A27" s="33" t="s">
        <v>153</v>
      </c>
      <c r="B27" s="33">
        <v>282</v>
      </c>
      <c r="C27" s="33"/>
      <c r="D27">
        <f>IFERROR(VLOOKUP($B27,FORM6_114_1!$B$3:$H$211,Revenues!D$1,FALSE),0)</f>
        <v>0</v>
      </c>
      <c r="E27">
        <f>IFERROR(VLOOKUP($B27,FORM6_114_1!$B$3:$H$211,Revenues!E$1,FALSE),0)</f>
        <v>0</v>
      </c>
      <c r="F27">
        <f>IFERROR(VLOOKUP($B27,FORM6_114_1!$B$3:$H$211,Revenues!F$1,FALSE),0)</f>
        <v>0</v>
      </c>
      <c r="G27">
        <f>IFERROR(VLOOKUP($B27,FORM6_114_1!$B$3:$H$211,Revenues!G$1,FALSE),0)</f>
        <v>0</v>
      </c>
      <c r="H27">
        <f>IFERROR(VLOOKUP($B27,FORM6_114_1!$B$3:$H$211,Revenues!H$1,FALSE),0)</f>
        <v>0</v>
      </c>
      <c r="I27">
        <f>IFERROR(VLOOKUP($B27,FORM6_114_1!$B$3:$H$211,Revenues!I$1,FALSE),0)</f>
        <v>0</v>
      </c>
      <c r="J27" t="str">
        <f t="shared" si="0"/>
        <v>TRUE</v>
      </c>
    </row>
    <row r="28" spans="1:10" ht="16.8" x14ac:dyDescent="0.35">
      <c r="A28" s="33" t="s">
        <v>154</v>
      </c>
      <c r="B28" s="33">
        <v>283</v>
      </c>
      <c r="C28" s="33">
        <v>256</v>
      </c>
      <c r="D28">
        <f>IFERROR(VLOOKUP($B28,FORM6_114_1!$B$3:$H$211,Revenues!D$1,FALSE)+VLOOKUP($C28,FORM6_114_1!$B$3:$H$211,Revenues!D$1,FALSE),0)</f>
        <v>9326041</v>
      </c>
      <c r="E28">
        <f>IFERROR(VLOOKUP($B28,FORM6_114_1!$B$3:$H$211,Revenues!E$1,FALSE)+VLOOKUP($C28,FORM6_114_1!$B$3:$H$211,Revenues!E$1,FALSE),0)</f>
        <v>3344235</v>
      </c>
      <c r="F28">
        <f>IFERROR(VLOOKUP($B28,FORM6_114_1!$B$3:$H$211,Revenues!F$1,FALSE)+VLOOKUP($C28,FORM6_114_1!$B$3:$H$211,Revenues!F$1,FALSE),0)</f>
        <v>8302817</v>
      </c>
      <c r="G28">
        <f>IFERROR(VLOOKUP($B28,FORM6_114_1!$B$3:$H$211,Revenues!G$1,FALSE)+VLOOKUP($C28,FORM6_114_1!$B$3:$H$211,Revenues!G$1,FALSE),0)</f>
        <v>11281829</v>
      </c>
      <c r="H28">
        <f>IFERROR(VLOOKUP($B28,FORM6_114_1!$B$3:$H$211,Revenues!H$1,FALSE)+VLOOKUP($C28,FORM6_114_1!$B$3:$H$211,Revenues!H$1,FALSE),0)</f>
        <v>13306747</v>
      </c>
      <c r="I28">
        <f>IFERROR(VLOOKUP($B28,FORM6_114_1!$B$3:$H$211,Revenues!I$1,FALSE)+VLOOKUP($C28,FORM6_114_1!$B$3:$H$211,Revenues!I$1,FALSE),0)</f>
        <v>0</v>
      </c>
      <c r="J28" t="str">
        <f t="shared" si="0"/>
        <v>TRUE</v>
      </c>
    </row>
    <row r="29" spans="1:10" ht="16.8" x14ac:dyDescent="0.35">
      <c r="A29" s="33" t="s">
        <v>155</v>
      </c>
      <c r="B29" s="33">
        <v>284</v>
      </c>
      <c r="C29" s="33"/>
      <c r="D29">
        <f>IFERROR(VLOOKUP($B29,FORM6_114_1!$B$3:$H$211,Revenues!D$1,FALSE),0)</f>
        <v>0</v>
      </c>
      <c r="E29">
        <f>IFERROR(VLOOKUP($B29,FORM6_114_1!$B$3:$H$211,Revenues!E$1,FALSE),0)</f>
        <v>997013</v>
      </c>
      <c r="F29">
        <f>IFERROR(VLOOKUP($B29,FORM6_114_1!$B$3:$H$211,Revenues!F$1,FALSE),0)</f>
        <v>1329838</v>
      </c>
      <c r="G29">
        <f>IFERROR(VLOOKUP($B29,FORM6_114_1!$B$3:$H$211,Revenues!G$1,FALSE),0)</f>
        <v>2695946</v>
      </c>
      <c r="H29">
        <f>IFERROR(VLOOKUP($B29,FORM6_114_1!$B$3:$H$211,Revenues!H$1,FALSE),0)</f>
        <v>3724711</v>
      </c>
      <c r="I29">
        <f>IFERROR(VLOOKUP($B29,FORM6_114_1!$B$3:$H$211,Revenues!I$1,FALSE),0)</f>
        <v>2654160</v>
      </c>
      <c r="J29" t="str">
        <f t="shared" si="0"/>
        <v>TRUE</v>
      </c>
    </row>
    <row r="30" spans="1:10" ht="16.8" x14ac:dyDescent="0.35">
      <c r="A30" s="33" t="s">
        <v>156</v>
      </c>
      <c r="B30" s="33">
        <v>285</v>
      </c>
      <c r="C30" s="33"/>
      <c r="D30">
        <f>IFERROR(VLOOKUP($B30,FORM6_114_1!$B$3:$H$211,Revenues!D$1,FALSE),0)</f>
        <v>0</v>
      </c>
      <c r="E30">
        <f>IFERROR(VLOOKUP($B30,FORM6_114_1!$B$3:$H$211,Revenues!E$1,FALSE),0)</f>
        <v>4441357</v>
      </c>
      <c r="F30">
        <f>IFERROR(VLOOKUP($B30,FORM6_114_1!$B$3:$H$211,Revenues!F$1,FALSE),0)</f>
        <v>5584994</v>
      </c>
      <c r="G30">
        <f>IFERROR(VLOOKUP($B30,FORM6_114_1!$B$3:$H$211,Revenues!G$1,FALSE),0)</f>
        <v>3710914</v>
      </c>
      <c r="H30">
        <f>IFERROR(VLOOKUP($B30,FORM6_114_1!$B$3:$H$211,Revenues!H$1,FALSE),0)</f>
        <v>1549445</v>
      </c>
      <c r="I30">
        <f>IFERROR(VLOOKUP($B30,FORM6_114_1!$B$3:$H$211,Revenues!I$1,FALSE),0)</f>
        <v>2248876</v>
      </c>
      <c r="J30" t="str">
        <f t="shared" si="0"/>
        <v>TRUE</v>
      </c>
    </row>
    <row r="31" spans="1:10" ht="16.8" x14ac:dyDescent="0.35">
      <c r="A31" s="33" t="s">
        <v>157</v>
      </c>
      <c r="B31" s="33">
        <v>286</v>
      </c>
      <c r="C31" s="33"/>
      <c r="D31">
        <f>IFERROR(VLOOKUP($B31,FORM6_114_1!$B$3:$H$211,Revenues!D$1,FALSE),0)</f>
        <v>0</v>
      </c>
      <c r="E31">
        <f>IFERROR(VLOOKUP($B31,FORM6_114_1!$B$3:$H$211,Revenues!E$1,FALSE),0)</f>
        <v>90959453</v>
      </c>
      <c r="F31">
        <f>IFERROR(VLOOKUP($B31,FORM6_114_1!$B$3:$H$211,Revenues!F$1,FALSE),0)</f>
        <v>552276571</v>
      </c>
      <c r="G31">
        <f>IFERROR(VLOOKUP($B31,FORM6_114_1!$B$3:$H$211,Revenues!G$1,FALSE),0)</f>
        <v>667869435</v>
      </c>
      <c r="H31">
        <f>IFERROR(VLOOKUP($B31,FORM6_114_1!$B$3:$H$211,Revenues!H$1,FALSE),0)</f>
        <v>698725773</v>
      </c>
      <c r="I31">
        <f>IFERROR(VLOOKUP($B31,FORM6_114_1!$B$3:$H$211,Revenues!I$1,FALSE),0)</f>
        <v>1095777153</v>
      </c>
      <c r="J31" t="str">
        <f t="shared" si="0"/>
        <v>TRUE</v>
      </c>
    </row>
    <row r="32" spans="1:10" ht="16.8" x14ac:dyDescent="0.35">
      <c r="A32" s="33" t="s">
        <v>158</v>
      </c>
      <c r="B32" s="33">
        <v>288</v>
      </c>
      <c r="C32" s="33"/>
      <c r="D32">
        <f>IFERROR(VLOOKUP($B32,FORM6_114_1!$B$3:$H$211,Revenues!D$1,FALSE),0)</f>
        <v>0</v>
      </c>
      <c r="E32">
        <f>IFERROR(VLOOKUP($B32,FORM6_114_1!$B$3:$H$211,Revenues!E$1,FALSE),0)</f>
        <v>3724556</v>
      </c>
      <c r="F32">
        <f>IFERROR(VLOOKUP($B32,FORM6_114_1!$B$3:$H$211,Revenues!F$1,FALSE),0)</f>
        <v>9905179</v>
      </c>
      <c r="G32">
        <f>IFERROR(VLOOKUP($B32,FORM6_114_1!$B$3:$H$211,Revenues!G$1,FALSE),0)</f>
        <v>7948796</v>
      </c>
      <c r="H32">
        <f>IFERROR(VLOOKUP($B32,FORM6_114_1!$B$3:$H$211,Revenues!H$1,FALSE),0)</f>
        <v>0</v>
      </c>
      <c r="I32">
        <f>IFERROR(VLOOKUP($B32,FORM6_114_1!$B$3:$H$211,Revenues!I$1,FALSE),0)</f>
        <v>0</v>
      </c>
      <c r="J32" t="str">
        <f t="shared" si="0"/>
        <v>TRUE</v>
      </c>
    </row>
    <row r="33" spans="1:10" ht="16.8" x14ac:dyDescent="0.35">
      <c r="A33" s="33" t="s">
        <v>160</v>
      </c>
      <c r="B33" s="33">
        <v>290</v>
      </c>
      <c r="C33" s="33"/>
      <c r="D33">
        <f>IFERROR(VLOOKUP($B33,FORM6_114_1!$B$3:$H$211,Revenues!D$1,FALSE),0)</f>
        <v>0</v>
      </c>
      <c r="E33">
        <f>IFERROR(VLOOKUP($B33,FORM6_114_1!$B$3:$H$211,Revenues!E$1,FALSE),0)</f>
        <v>83744221</v>
      </c>
      <c r="F33">
        <f>IFERROR(VLOOKUP($B33,FORM6_114_1!$B$3:$H$211,Revenues!F$1,FALSE),0)</f>
        <v>189604260</v>
      </c>
      <c r="G33">
        <f>IFERROR(VLOOKUP($B33,FORM6_114_1!$B$3:$H$211,Revenues!G$1,FALSE),0)</f>
        <v>155635512</v>
      </c>
      <c r="H33">
        <f>IFERROR(VLOOKUP($B33,FORM6_114_1!$B$3:$H$211,Revenues!H$1,FALSE),0)</f>
        <v>171269175</v>
      </c>
      <c r="I33">
        <f>IFERROR(VLOOKUP($B33,FORM6_114_1!$B$3:$H$211,Revenues!I$1,FALSE),0)</f>
        <v>183870567</v>
      </c>
      <c r="J33" t="str">
        <f t="shared" si="0"/>
        <v>TRUE</v>
      </c>
    </row>
    <row r="34" spans="1:10" ht="16.8" x14ac:dyDescent="0.35">
      <c r="A34" s="33" t="s">
        <v>162</v>
      </c>
      <c r="B34" s="33">
        <v>293</v>
      </c>
      <c r="C34" s="33"/>
      <c r="D34">
        <f>IFERROR(VLOOKUP($B34,FORM6_114_1!$B$3:$H$211,Revenues!D$1,FALSE),0)</f>
        <v>0</v>
      </c>
      <c r="E34">
        <f>IFERROR(VLOOKUP($B34,FORM6_114_1!$B$3:$H$211,Revenues!E$1,FALSE),0)</f>
        <v>500945</v>
      </c>
      <c r="F34">
        <f>IFERROR(VLOOKUP($B34,FORM6_114_1!$B$3:$H$211,Revenues!F$1,FALSE),0)</f>
        <v>4365204</v>
      </c>
      <c r="G34">
        <f>IFERROR(VLOOKUP($B34,FORM6_114_1!$B$3:$H$211,Revenues!G$1,FALSE),0)</f>
        <v>5212068</v>
      </c>
      <c r="H34">
        <f>IFERROR(VLOOKUP($B34,FORM6_114_1!$B$3:$H$211,Revenues!H$1,FALSE),0)</f>
        <v>6807155</v>
      </c>
      <c r="I34">
        <f>IFERROR(VLOOKUP($B34,FORM6_114_1!$B$3:$H$211,Revenues!I$1,FALSE),0)</f>
        <v>5991588</v>
      </c>
      <c r="J34" t="str">
        <f t="shared" si="0"/>
        <v>TRUE</v>
      </c>
    </row>
    <row r="35" spans="1:10" ht="16.8" x14ac:dyDescent="0.35">
      <c r="A35" s="33" t="s">
        <v>163</v>
      </c>
      <c r="B35" s="33">
        <v>294</v>
      </c>
      <c r="C35" s="33"/>
      <c r="D35">
        <f>IFERROR(VLOOKUP($B35,FORM6_114_1!$B$3:$H$211,Revenues!D$1,FALSE),0)</f>
        <v>0</v>
      </c>
      <c r="E35">
        <f>IFERROR(VLOOKUP($B35,FORM6_114_1!$B$3:$H$211,Revenues!E$1,FALSE),0)</f>
        <v>0</v>
      </c>
      <c r="F35">
        <f>IFERROR(VLOOKUP($B35,FORM6_114_1!$B$3:$H$211,Revenues!F$1,FALSE),0)</f>
        <v>0</v>
      </c>
      <c r="G35">
        <f>IFERROR(VLOOKUP($B35,FORM6_114_1!$B$3:$H$211,Revenues!G$1,FALSE),0)</f>
        <v>22740054</v>
      </c>
      <c r="H35">
        <f>IFERROR(VLOOKUP($B35,FORM6_114_1!$B$3:$H$211,Revenues!H$1,FALSE),0)</f>
        <v>22695713</v>
      </c>
      <c r="I35">
        <f>IFERROR(VLOOKUP($B35,FORM6_114_1!$B$3:$H$211,Revenues!I$1,FALSE),0)</f>
        <v>24513785</v>
      </c>
      <c r="J35" t="str">
        <f t="shared" si="0"/>
        <v>TRUE</v>
      </c>
    </row>
    <row r="36" spans="1:10" ht="16.8" x14ac:dyDescent="0.35">
      <c r="A36" s="33" t="s">
        <v>164</v>
      </c>
      <c r="B36" s="33">
        <v>295</v>
      </c>
      <c r="C36" s="33"/>
      <c r="D36">
        <f>IFERROR(VLOOKUP($B36,FORM6_114_1!$B$3:$H$211,Revenues!D$1,FALSE),0)</f>
        <v>0</v>
      </c>
      <c r="E36">
        <f>IFERROR(VLOOKUP($B36,FORM6_114_1!$B$3:$H$211,Revenues!E$1,FALSE),0)</f>
        <v>0</v>
      </c>
      <c r="F36">
        <f>IFERROR(VLOOKUP($B36,FORM6_114_1!$B$3:$H$211,Revenues!F$1,FALSE),0)</f>
        <v>0</v>
      </c>
      <c r="G36">
        <f>IFERROR(VLOOKUP($B36,FORM6_114_1!$B$3:$H$211,Revenues!G$1,FALSE),0)</f>
        <v>16261534</v>
      </c>
      <c r="H36">
        <f>IFERROR(VLOOKUP($B36,FORM6_114_1!$B$3:$H$211,Revenues!H$1,FALSE),0)</f>
        <v>23923509</v>
      </c>
      <c r="I36">
        <f>IFERROR(VLOOKUP($B36,FORM6_114_1!$B$3:$H$211,Revenues!I$1,FALSE),0)</f>
        <v>28370736</v>
      </c>
      <c r="J36" t="str">
        <f t="shared" si="0"/>
        <v>TRUE</v>
      </c>
    </row>
    <row r="37" spans="1:10" ht="16.8" x14ac:dyDescent="0.35">
      <c r="A37" s="33" t="s">
        <v>165</v>
      </c>
      <c r="B37" s="33">
        <v>296</v>
      </c>
      <c r="C37" s="33"/>
      <c r="D37">
        <f>IFERROR(VLOOKUP($B37,FORM6_114_1!$B$3:$H$211,Revenues!D$1,FALSE),0)</f>
        <v>0</v>
      </c>
      <c r="E37">
        <f>IFERROR(VLOOKUP($B37,FORM6_114_1!$B$3:$H$211,Revenues!E$1,FALSE),0)</f>
        <v>0</v>
      </c>
      <c r="F37">
        <f>IFERROR(VLOOKUP($B37,FORM6_114_1!$B$3:$H$211,Revenues!F$1,FALSE),0)</f>
        <v>1445754</v>
      </c>
      <c r="G37">
        <f>IFERROR(VLOOKUP($B37,FORM6_114_1!$B$3:$H$211,Revenues!G$1,FALSE),0)</f>
        <v>1557357</v>
      </c>
      <c r="H37">
        <f>IFERROR(VLOOKUP($B37,FORM6_114_1!$B$3:$H$211,Revenues!H$1,FALSE),0)</f>
        <v>1580988</v>
      </c>
      <c r="I37">
        <f>IFERROR(VLOOKUP($B37,FORM6_114_1!$B$3:$H$211,Revenues!I$1,FALSE),0)</f>
        <v>1382710</v>
      </c>
      <c r="J37" t="str">
        <f t="shared" si="0"/>
        <v>TRUE</v>
      </c>
    </row>
    <row r="38" spans="1:10" ht="16.8" x14ac:dyDescent="0.35">
      <c r="A38" s="33" t="s">
        <v>166</v>
      </c>
      <c r="B38" s="33">
        <v>297</v>
      </c>
      <c r="C38" s="33"/>
      <c r="D38">
        <f>IFERROR(VLOOKUP($B38,FORM6_114_1!$B$3:$H$211,Revenues!D$1,FALSE),0)</f>
        <v>0</v>
      </c>
      <c r="E38">
        <f>IFERROR(VLOOKUP($B38,FORM6_114_1!$B$3:$H$211,Revenues!E$1,FALSE),0)</f>
        <v>0</v>
      </c>
      <c r="F38">
        <f>IFERROR(VLOOKUP($B38,FORM6_114_1!$B$3:$H$211,Revenues!F$1,FALSE),0)</f>
        <v>6500436</v>
      </c>
      <c r="G38">
        <f>IFERROR(VLOOKUP($B38,FORM6_114_1!$B$3:$H$211,Revenues!G$1,FALSE),0)</f>
        <v>29820290</v>
      </c>
      <c r="H38">
        <f>IFERROR(VLOOKUP($B38,FORM6_114_1!$B$3:$H$211,Revenues!H$1,FALSE),0)</f>
        <v>52933401</v>
      </c>
      <c r="I38">
        <f>IFERROR(VLOOKUP($B38,FORM6_114_1!$B$3:$H$211,Revenues!I$1,FALSE),0)</f>
        <v>106005233</v>
      </c>
      <c r="J38" t="str">
        <f t="shared" si="0"/>
        <v>TRUE</v>
      </c>
    </row>
    <row r="39" spans="1:10" ht="16.8" x14ac:dyDescent="0.35">
      <c r="A39" s="33" t="s">
        <v>167</v>
      </c>
      <c r="B39" s="33">
        <v>298</v>
      </c>
      <c r="C39" s="33"/>
      <c r="D39">
        <f>IFERROR(VLOOKUP($B39,FORM6_114_1!$B$3:$H$211,Revenues!D$1,FALSE),0)</f>
        <v>0</v>
      </c>
      <c r="E39">
        <f>IFERROR(VLOOKUP($B39,FORM6_114_1!$B$3:$H$211,Revenues!E$1,FALSE),0)</f>
        <v>0</v>
      </c>
      <c r="F39">
        <f>IFERROR(VLOOKUP($B39,FORM6_114_1!$B$3:$H$211,Revenues!F$1,FALSE),0)</f>
        <v>0</v>
      </c>
      <c r="G39">
        <f>IFERROR(VLOOKUP($B39,FORM6_114_1!$B$3:$H$211,Revenues!G$1,FALSE),0)</f>
        <v>3802013</v>
      </c>
      <c r="H39">
        <f>IFERROR(VLOOKUP($B39,FORM6_114_1!$B$3:$H$211,Revenues!H$1,FALSE),0)</f>
        <v>3684924</v>
      </c>
      <c r="I39">
        <f>IFERROR(VLOOKUP($B39,FORM6_114_1!$B$3:$H$211,Revenues!I$1,FALSE),0)</f>
        <v>0</v>
      </c>
      <c r="J39" t="str">
        <f t="shared" si="0"/>
        <v>TRUE</v>
      </c>
    </row>
    <row r="40" spans="1:10" ht="16.8" x14ac:dyDescent="0.35">
      <c r="A40" s="33" t="s">
        <v>169</v>
      </c>
      <c r="B40" s="33">
        <v>301</v>
      </c>
      <c r="C40" s="33"/>
      <c r="D40">
        <f>IFERROR(VLOOKUP($B40,FORM6_114_1!$B$3:$H$211,Revenues!D$1,FALSE),0)</f>
        <v>0</v>
      </c>
      <c r="E40">
        <f>IFERROR(VLOOKUP($B40,FORM6_114_1!$B$3:$H$211,Revenues!E$1,FALSE),0)</f>
        <v>0</v>
      </c>
      <c r="F40">
        <f>IFERROR(VLOOKUP($B40,FORM6_114_1!$B$3:$H$211,Revenues!F$1,FALSE),0)</f>
        <v>0</v>
      </c>
      <c r="G40">
        <f>IFERROR(VLOOKUP($B40,FORM6_114_1!$B$3:$H$211,Revenues!G$1,FALSE),0)</f>
        <v>22701651</v>
      </c>
      <c r="H40">
        <f>IFERROR(VLOOKUP($B40,FORM6_114_1!$B$3:$H$211,Revenues!H$1,FALSE),0)</f>
        <v>63834205</v>
      </c>
      <c r="I40">
        <f>IFERROR(VLOOKUP($B40,FORM6_114_1!$B$3:$H$211,Revenues!I$1,FALSE),0)</f>
        <v>65967018</v>
      </c>
      <c r="J40" t="str">
        <f t="shared" si="0"/>
        <v>TRUE</v>
      </c>
    </row>
    <row r="41" spans="1:10" ht="16.8" x14ac:dyDescent="0.35">
      <c r="A41" s="33" t="s">
        <v>170</v>
      </c>
      <c r="B41" s="33">
        <v>303</v>
      </c>
      <c r="C41" s="33"/>
      <c r="D41">
        <f>IFERROR(VLOOKUP($B41,FORM6_114_1!$B$3:$H$211,Revenues!D$1,FALSE),0)</f>
        <v>0</v>
      </c>
      <c r="E41">
        <f>IFERROR(VLOOKUP($B41,FORM6_114_1!$B$3:$H$211,Revenues!E$1,FALSE),0)</f>
        <v>0</v>
      </c>
      <c r="F41">
        <f>IFERROR(VLOOKUP($B41,FORM6_114_1!$B$3:$H$211,Revenues!F$1,FALSE),0)</f>
        <v>0</v>
      </c>
      <c r="G41">
        <f>IFERROR(VLOOKUP($B41,FORM6_114_1!$B$3:$H$211,Revenues!G$1,FALSE),0)</f>
        <v>0</v>
      </c>
      <c r="H41">
        <f>IFERROR(VLOOKUP($B41,FORM6_114_1!$B$3:$H$211,Revenues!H$1,FALSE),0)</f>
        <v>54757057</v>
      </c>
      <c r="I41">
        <f>IFERROR(VLOOKUP($B41,FORM6_114_1!$B$3:$H$211,Revenues!I$1,FALSE),0)</f>
        <v>0</v>
      </c>
      <c r="J41" t="str">
        <f t="shared" si="0"/>
        <v>TRUE</v>
      </c>
    </row>
    <row r="42" spans="1:10" ht="16.8" x14ac:dyDescent="0.35">
      <c r="A42" s="33" t="s">
        <v>171</v>
      </c>
      <c r="B42" s="33">
        <v>304</v>
      </c>
      <c r="C42" s="33"/>
      <c r="D42">
        <f>IFERROR(VLOOKUP($B42,FORM6_114_1!$B$3:$H$211,Revenues!D$1,FALSE),0)</f>
        <v>0</v>
      </c>
      <c r="E42">
        <f>IFERROR(VLOOKUP($B42,FORM6_114_1!$B$3:$H$211,Revenues!E$1,FALSE),0)</f>
        <v>0</v>
      </c>
      <c r="F42">
        <f>IFERROR(VLOOKUP($B42,FORM6_114_1!$B$3:$H$211,Revenues!F$1,FALSE),0)</f>
        <v>0</v>
      </c>
      <c r="G42">
        <f>IFERROR(VLOOKUP($B42,FORM6_114_1!$B$3:$H$211,Revenues!G$1,FALSE),0)</f>
        <v>955477</v>
      </c>
      <c r="H42">
        <f>IFERROR(VLOOKUP($B42,FORM6_114_1!$B$3:$H$211,Revenues!H$1,FALSE),0)</f>
        <v>2053696</v>
      </c>
      <c r="I42">
        <f>IFERROR(VLOOKUP($B42,FORM6_114_1!$B$3:$H$211,Revenues!I$1,FALSE),0)</f>
        <v>2385914</v>
      </c>
      <c r="J42" t="str">
        <f t="shared" si="0"/>
        <v>TRUE</v>
      </c>
    </row>
    <row r="43" spans="1:10" ht="16.8" x14ac:dyDescent="0.35">
      <c r="A43" s="33" t="s">
        <v>172</v>
      </c>
      <c r="B43" s="33">
        <v>305</v>
      </c>
      <c r="C43" s="33"/>
      <c r="D43">
        <f>IFERROR(VLOOKUP($B43,FORM6_114_1!$B$3:$H$211,Revenues!D$1,FALSE),0)</f>
        <v>0</v>
      </c>
      <c r="E43">
        <f>IFERROR(VLOOKUP($B43,FORM6_114_1!$B$3:$H$211,Revenues!E$1,FALSE),0)</f>
        <v>0</v>
      </c>
      <c r="F43">
        <f>IFERROR(VLOOKUP($B43,FORM6_114_1!$B$3:$H$211,Revenues!F$1,FALSE),0)</f>
        <v>0</v>
      </c>
      <c r="G43">
        <f>IFERROR(VLOOKUP($B43,FORM6_114_1!$B$3:$H$211,Revenues!G$1,FALSE),0)</f>
        <v>0</v>
      </c>
      <c r="H43">
        <f>IFERROR(VLOOKUP($B43,FORM6_114_1!$B$3:$H$211,Revenues!H$1,FALSE),0)</f>
        <v>54555274</v>
      </c>
      <c r="I43">
        <f>IFERROR(VLOOKUP($B43,FORM6_114_1!$B$3:$H$211,Revenues!I$1,FALSE),0)</f>
        <v>99055402</v>
      </c>
      <c r="J43" t="str">
        <f t="shared" si="0"/>
        <v>TRUE</v>
      </c>
    </row>
    <row r="44" spans="1:10" ht="16.8" x14ac:dyDescent="0.35">
      <c r="A44" s="33" t="s">
        <v>173</v>
      </c>
      <c r="B44" s="33">
        <v>306</v>
      </c>
      <c r="C44" s="33"/>
      <c r="D44">
        <f>IFERROR(VLOOKUP($B44,FORM6_114_1!$B$3:$H$211,Revenues!D$1,FALSE),0)</f>
        <v>0</v>
      </c>
      <c r="E44">
        <f>IFERROR(VLOOKUP($B44,FORM6_114_1!$B$3:$H$211,Revenues!E$1,FALSE),0)</f>
        <v>0</v>
      </c>
      <c r="F44">
        <f>IFERROR(VLOOKUP($B44,FORM6_114_1!$B$3:$H$211,Revenues!F$1,FALSE),0)</f>
        <v>0</v>
      </c>
      <c r="G44">
        <f>IFERROR(VLOOKUP($B44,FORM6_114_1!$B$3:$H$211,Revenues!G$1,FALSE),0)</f>
        <v>794749</v>
      </c>
      <c r="H44">
        <f>IFERROR(VLOOKUP($B44,FORM6_114_1!$B$3:$H$211,Revenues!H$1,FALSE),0)</f>
        <v>0</v>
      </c>
      <c r="I44">
        <f>IFERROR(VLOOKUP($B44,FORM6_114_1!$B$3:$H$211,Revenues!I$1,FALSE),0)</f>
        <v>0</v>
      </c>
      <c r="J44" t="str">
        <f t="shared" si="0"/>
        <v>TRUE</v>
      </c>
    </row>
    <row r="45" spans="1:10" ht="16.8" x14ac:dyDescent="0.35">
      <c r="A45" s="33" t="s">
        <v>174</v>
      </c>
      <c r="B45" s="33">
        <v>307</v>
      </c>
      <c r="C45" s="33"/>
      <c r="D45">
        <f>IFERROR(VLOOKUP($B45,FORM6_114_1!$B$3:$H$211,Revenues!D$1,FALSE),0)</f>
        <v>0</v>
      </c>
      <c r="E45">
        <f>IFERROR(VLOOKUP($B45,FORM6_114_1!$B$3:$H$211,Revenues!E$1,FALSE),0)</f>
        <v>0</v>
      </c>
      <c r="F45">
        <f>IFERROR(VLOOKUP($B45,FORM6_114_1!$B$3:$H$211,Revenues!F$1,FALSE),0)</f>
        <v>0</v>
      </c>
      <c r="G45">
        <f>IFERROR(VLOOKUP($B45,FORM6_114_1!$B$3:$H$211,Revenues!G$1,FALSE),0)</f>
        <v>3016051</v>
      </c>
      <c r="H45">
        <f>IFERROR(VLOOKUP($B45,FORM6_114_1!$B$3:$H$211,Revenues!H$1,FALSE),0)</f>
        <v>20525453</v>
      </c>
      <c r="I45">
        <f>IFERROR(VLOOKUP($B45,FORM6_114_1!$B$3:$H$211,Revenues!I$1,FALSE),0)</f>
        <v>22651073</v>
      </c>
      <c r="J45" t="str">
        <f t="shared" si="0"/>
        <v>TRUE</v>
      </c>
    </row>
    <row r="46" spans="1:10" ht="16.8" x14ac:dyDescent="0.35">
      <c r="A46" s="33" t="s">
        <v>175</v>
      </c>
      <c r="B46" s="33">
        <v>308</v>
      </c>
      <c r="C46" s="33"/>
      <c r="D46">
        <f>IFERROR(VLOOKUP($B46,FORM6_114_1!$B$3:$H$211,Revenues!D$1,FALSE),0)</f>
        <v>0</v>
      </c>
      <c r="E46">
        <f>IFERROR(VLOOKUP($B46,FORM6_114_1!$B$3:$H$211,Revenues!E$1,FALSE),0)</f>
        <v>0</v>
      </c>
      <c r="F46">
        <f>IFERROR(VLOOKUP($B46,FORM6_114_1!$B$3:$H$211,Revenues!F$1,FALSE),0)</f>
        <v>0</v>
      </c>
      <c r="G46">
        <f>IFERROR(VLOOKUP($B46,FORM6_114_1!$B$3:$H$211,Revenues!G$1,FALSE),0)</f>
        <v>1054568</v>
      </c>
      <c r="H46">
        <f>IFERROR(VLOOKUP($B46,FORM6_114_1!$B$3:$H$211,Revenues!H$1,FALSE),0)</f>
        <v>10288402</v>
      </c>
      <c r="I46">
        <f>IFERROR(VLOOKUP($B46,FORM6_114_1!$B$3:$H$211,Revenues!I$1,FALSE),0)</f>
        <v>16118722</v>
      </c>
      <c r="J46" t="str">
        <f t="shared" si="0"/>
        <v>TRUE</v>
      </c>
    </row>
    <row r="47" spans="1:10" ht="16.8" x14ac:dyDescent="0.35">
      <c r="A47" s="33" t="s">
        <v>176</v>
      </c>
      <c r="B47" s="33">
        <v>309</v>
      </c>
      <c r="C47" s="33"/>
      <c r="D47">
        <f>IFERROR(VLOOKUP($B47,FORM6_114_1!$B$3:$H$211,Revenues!D$1,FALSE),0)</f>
        <v>0</v>
      </c>
      <c r="E47">
        <f>IFERROR(VLOOKUP($B47,FORM6_114_1!$B$3:$H$211,Revenues!E$1,FALSE),0)</f>
        <v>0</v>
      </c>
      <c r="F47">
        <f>IFERROR(VLOOKUP($B47,FORM6_114_1!$B$3:$H$211,Revenues!F$1,FALSE),0)</f>
        <v>0</v>
      </c>
      <c r="G47">
        <f>IFERROR(VLOOKUP($B47,FORM6_114_1!$B$3:$H$211,Revenues!G$1,FALSE),0)</f>
        <v>1107626</v>
      </c>
      <c r="H47">
        <f>IFERROR(VLOOKUP($B47,FORM6_114_1!$B$3:$H$211,Revenues!H$1,FALSE),0)</f>
        <v>5451134</v>
      </c>
      <c r="I47">
        <f>IFERROR(VLOOKUP($B47,FORM6_114_1!$B$3:$H$211,Revenues!I$1,FALSE),0)</f>
        <v>7009470</v>
      </c>
      <c r="J47" t="str">
        <f t="shared" si="0"/>
        <v>TRUE</v>
      </c>
    </row>
    <row r="48" spans="1:10" ht="16.8" x14ac:dyDescent="0.35">
      <c r="A48" s="33" t="s">
        <v>177</v>
      </c>
      <c r="B48" s="33">
        <v>310</v>
      </c>
      <c r="C48" s="33"/>
      <c r="D48">
        <f>IFERROR(VLOOKUP($B48,FORM6_114_1!$B$3:$H$211,Revenues!D$1,FALSE),0)</f>
        <v>0</v>
      </c>
      <c r="E48">
        <f>IFERROR(VLOOKUP($B48,FORM6_114_1!$B$3:$H$211,Revenues!E$1,FALSE),0)</f>
        <v>0</v>
      </c>
      <c r="F48">
        <f>IFERROR(VLOOKUP($B48,FORM6_114_1!$B$3:$H$211,Revenues!F$1,FALSE),0)</f>
        <v>0</v>
      </c>
      <c r="G48">
        <f>IFERROR(VLOOKUP($B48,FORM6_114_1!$B$3:$H$211,Revenues!G$1,FALSE),0)</f>
        <v>0</v>
      </c>
      <c r="H48">
        <f>IFERROR(VLOOKUP($B48,FORM6_114_1!$B$3:$H$211,Revenues!H$1,FALSE),0)</f>
        <v>3261531</v>
      </c>
      <c r="I48">
        <f>IFERROR(VLOOKUP($B48,FORM6_114_1!$B$3:$H$211,Revenues!I$1,FALSE),0)</f>
        <v>0</v>
      </c>
      <c r="J48" t="str">
        <f t="shared" si="0"/>
        <v>TRUE</v>
      </c>
    </row>
    <row r="49" spans="1:10" ht="16.8" x14ac:dyDescent="0.35">
      <c r="A49" s="33" t="s">
        <v>178</v>
      </c>
      <c r="B49" s="33">
        <v>311</v>
      </c>
      <c r="C49" s="33"/>
      <c r="D49">
        <f>IFERROR(VLOOKUP($B49,FORM6_114_1!$B$3:$H$211,Revenues!D$1,FALSE),0)</f>
        <v>0</v>
      </c>
      <c r="E49">
        <f>IFERROR(VLOOKUP($B49,FORM6_114_1!$B$3:$H$211,Revenues!E$1,FALSE),0)</f>
        <v>0</v>
      </c>
      <c r="F49">
        <f>IFERROR(VLOOKUP($B49,FORM6_114_1!$B$3:$H$211,Revenues!F$1,FALSE),0)</f>
        <v>0</v>
      </c>
      <c r="G49">
        <f>IFERROR(VLOOKUP($B49,FORM6_114_1!$B$3:$H$211,Revenues!G$1,FALSE),0)</f>
        <v>0</v>
      </c>
      <c r="H49">
        <f>IFERROR(VLOOKUP($B49,FORM6_114_1!$B$3:$H$211,Revenues!H$1,FALSE),0)</f>
        <v>15736375</v>
      </c>
      <c r="I49">
        <f>IFERROR(VLOOKUP($B49,FORM6_114_1!$B$3:$H$211,Revenues!I$1,FALSE),0)</f>
        <v>0</v>
      </c>
      <c r="J49" t="str">
        <f t="shared" si="0"/>
        <v>TRUE</v>
      </c>
    </row>
    <row r="50" spans="1:10" ht="16.8" x14ac:dyDescent="0.35">
      <c r="A50" s="33" t="s">
        <v>179</v>
      </c>
      <c r="B50" s="33">
        <v>312</v>
      </c>
      <c r="C50" s="33"/>
      <c r="D50">
        <f>IFERROR(VLOOKUP($B50,FORM6_114_1!$B$3:$H$211,Revenues!D$1,FALSE),0)</f>
        <v>0</v>
      </c>
      <c r="E50">
        <f>IFERROR(VLOOKUP($B50,FORM6_114_1!$B$3:$H$211,Revenues!E$1,FALSE),0)</f>
        <v>0</v>
      </c>
      <c r="F50">
        <f>IFERROR(VLOOKUP($B50,FORM6_114_1!$B$3:$H$211,Revenues!F$1,FALSE),0)</f>
        <v>0</v>
      </c>
      <c r="G50">
        <f>IFERROR(VLOOKUP($B50,FORM6_114_1!$B$3:$H$211,Revenues!G$1,FALSE),0)</f>
        <v>0</v>
      </c>
      <c r="H50">
        <f>IFERROR(VLOOKUP($B50,FORM6_114_1!$B$3:$H$211,Revenues!H$1,FALSE),0)</f>
        <v>44694490</v>
      </c>
      <c r="I50">
        <f>IFERROR(VLOOKUP($B50,FORM6_114_1!$B$3:$H$211,Revenues!I$1,FALSE),0)</f>
        <v>128031488</v>
      </c>
      <c r="J50" t="str">
        <f t="shared" si="0"/>
        <v>TRUE</v>
      </c>
    </row>
    <row r="51" spans="1:10" ht="16.8" x14ac:dyDescent="0.35">
      <c r="A51" s="33" t="s">
        <v>180</v>
      </c>
      <c r="B51" s="33">
        <v>313</v>
      </c>
      <c r="C51" s="33"/>
      <c r="D51">
        <f>IFERROR(VLOOKUP($B51,FORM6_114_1!$B$3:$H$211,Revenues!D$1,FALSE),0)</f>
        <v>0</v>
      </c>
      <c r="E51">
        <f>IFERROR(VLOOKUP($B51,FORM6_114_1!$B$3:$H$211,Revenues!E$1,FALSE),0)</f>
        <v>0</v>
      </c>
      <c r="F51">
        <f>IFERROR(VLOOKUP($B51,FORM6_114_1!$B$3:$H$211,Revenues!F$1,FALSE),0)</f>
        <v>0</v>
      </c>
      <c r="G51">
        <f>IFERROR(VLOOKUP($B51,FORM6_114_1!$B$3:$H$211,Revenues!G$1,FALSE),0)</f>
        <v>0</v>
      </c>
      <c r="H51">
        <f>IFERROR(VLOOKUP($B51,FORM6_114_1!$B$3:$H$211,Revenues!H$1,FALSE),0)</f>
        <v>9328492</v>
      </c>
      <c r="I51">
        <f>IFERROR(VLOOKUP($B51,FORM6_114_1!$B$3:$H$211,Revenues!I$1,FALSE),0)</f>
        <v>9589552</v>
      </c>
      <c r="J51" t="str">
        <f t="shared" si="0"/>
        <v>TRUE</v>
      </c>
    </row>
    <row r="52" spans="1:10" ht="16.8" x14ac:dyDescent="0.35">
      <c r="A52" s="33" t="s">
        <v>181</v>
      </c>
      <c r="B52" s="33">
        <v>314</v>
      </c>
      <c r="C52" s="33"/>
      <c r="D52">
        <f>IFERROR(VLOOKUP($B52,FORM6_114_1!$B$3:$H$211,Revenues!D$1,FALSE),0)</f>
        <v>0</v>
      </c>
      <c r="E52">
        <f>IFERROR(VLOOKUP($B52,FORM6_114_1!$B$3:$H$211,Revenues!E$1,FALSE),0)</f>
        <v>0</v>
      </c>
      <c r="F52">
        <f>IFERROR(VLOOKUP($B52,FORM6_114_1!$B$3:$H$211,Revenues!F$1,FALSE),0)</f>
        <v>0</v>
      </c>
      <c r="G52">
        <f>IFERROR(VLOOKUP($B52,FORM6_114_1!$B$3:$H$211,Revenues!G$1,FALSE),0)</f>
        <v>0</v>
      </c>
      <c r="H52">
        <f>IFERROR(VLOOKUP($B52,FORM6_114_1!$B$3:$H$211,Revenues!H$1,FALSE),0)</f>
        <v>20406946</v>
      </c>
      <c r="I52">
        <f>IFERROR(VLOOKUP($B52,FORM6_114_1!$B$3:$H$211,Revenues!I$1,FALSE),0)</f>
        <v>39586342</v>
      </c>
      <c r="J52" t="str">
        <f t="shared" si="0"/>
        <v>TRUE</v>
      </c>
    </row>
    <row r="53" spans="1:10" ht="16.8" x14ac:dyDescent="0.35">
      <c r="A53" s="33" t="s">
        <v>182</v>
      </c>
      <c r="B53" s="33">
        <v>315</v>
      </c>
      <c r="C53" s="33"/>
      <c r="D53">
        <f>IFERROR(VLOOKUP($B53,FORM6_114_1!$B$3:$H$211,Revenues!D$1,FALSE),0)</f>
        <v>0</v>
      </c>
      <c r="E53">
        <f>IFERROR(VLOOKUP($B53,FORM6_114_1!$B$3:$H$211,Revenues!E$1,FALSE),0)</f>
        <v>0</v>
      </c>
      <c r="F53">
        <f>IFERROR(VLOOKUP($B53,FORM6_114_1!$B$3:$H$211,Revenues!F$1,FALSE),0)</f>
        <v>0</v>
      </c>
      <c r="G53">
        <f>IFERROR(VLOOKUP($B53,FORM6_114_1!$B$3:$H$211,Revenues!G$1,FALSE),0)</f>
        <v>0</v>
      </c>
      <c r="H53">
        <f>IFERROR(VLOOKUP($B53,FORM6_114_1!$B$3:$H$211,Revenues!H$1,FALSE),0)</f>
        <v>3871722</v>
      </c>
      <c r="I53">
        <f>IFERROR(VLOOKUP($B53,FORM6_114_1!$B$3:$H$211,Revenues!I$1,FALSE),0)</f>
        <v>72957274</v>
      </c>
      <c r="J53" t="str">
        <f t="shared" si="0"/>
        <v>TRUE</v>
      </c>
    </row>
    <row r="54" spans="1:10" ht="16.8" x14ac:dyDescent="0.35">
      <c r="A54" s="33" t="s">
        <v>183</v>
      </c>
      <c r="B54" s="33">
        <v>316</v>
      </c>
      <c r="C54" s="33"/>
      <c r="D54">
        <f>IFERROR(VLOOKUP($B54,FORM6_114_1!$B$3:$H$211,Revenues!D$1,FALSE),0)</f>
        <v>0</v>
      </c>
      <c r="E54">
        <f>IFERROR(VLOOKUP($B54,FORM6_114_1!$B$3:$H$211,Revenues!E$1,FALSE),0)</f>
        <v>0</v>
      </c>
      <c r="F54">
        <f>IFERROR(VLOOKUP($B54,FORM6_114_1!$B$3:$H$211,Revenues!F$1,FALSE),0)</f>
        <v>0</v>
      </c>
      <c r="G54">
        <f>IFERROR(VLOOKUP($B54,FORM6_114_1!$B$3:$H$211,Revenues!G$1,FALSE),0)</f>
        <v>0</v>
      </c>
      <c r="H54">
        <f>IFERROR(VLOOKUP($B54,FORM6_114_1!$B$3:$H$211,Revenues!H$1,FALSE),0)</f>
        <v>0</v>
      </c>
      <c r="I54">
        <f>IFERROR(VLOOKUP($B54,FORM6_114_1!$B$3:$H$211,Revenues!I$1,FALSE),0)</f>
        <v>28309604</v>
      </c>
      <c r="J54" t="str">
        <f t="shared" si="0"/>
        <v>TRUE</v>
      </c>
    </row>
    <row r="55" spans="1:10" ht="16.8" x14ac:dyDescent="0.35">
      <c r="A55" s="33" t="s">
        <v>184</v>
      </c>
      <c r="B55" s="33">
        <v>317</v>
      </c>
      <c r="C55" s="33"/>
      <c r="D55">
        <f>IFERROR(VLOOKUP($B55,FORM6_114_1!$B$3:$H$211,Revenues!D$1,FALSE),0)</f>
        <v>0</v>
      </c>
      <c r="E55">
        <f>IFERROR(VLOOKUP($B55,FORM6_114_1!$B$3:$H$211,Revenues!E$1,FALSE),0)</f>
        <v>0</v>
      </c>
      <c r="F55">
        <f>IFERROR(VLOOKUP($B55,FORM6_114_1!$B$3:$H$211,Revenues!F$1,FALSE),0)</f>
        <v>0</v>
      </c>
      <c r="G55">
        <f>IFERROR(VLOOKUP($B55,FORM6_114_1!$B$3:$H$211,Revenues!G$1,FALSE),0)</f>
        <v>0</v>
      </c>
      <c r="H55">
        <f>IFERROR(VLOOKUP($B55,FORM6_114_1!$B$3:$H$211,Revenues!H$1,FALSE),0)</f>
        <v>3978318</v>
      </c>
      <c r="I55">
        <f>IFERROR(VLOOKUP($B55,FORM6_114_1!$B$3:$H$211,Revenues!I$1,FALSE),0)</f>
        <v>4595297</v>
      </c>
      <c r="J55" t="str">
        <f t="shared" si="0"/>
        <v>TRUE</v>
      </c>
    </row>
    <row r="56" spans="1:10" ht="16.8" x14ac:dyDescent="0.35">
      <c r="A56" s="33" t="s">
        <v>185</v>
      </c>
      <c r="B56" s="33">
        <v>318</v>
      </c>
      <c r="C56" s="33"/>
      <c r="D56">
        <f>IFERROR(VLOOKUP($B56,FORM6_114_1!$B$3:$H$211,Revenues!D$1,FALSE),0)</f>
        <v>0</v>
      </c>
      <c r="E56">
        <f>IFERROR(VLOOKUP($B56,FORM6_114_1!$B$3:$H$211,Revenues!E$1,FALSE),0)</f>
        <v>0</v>
      </c>
      <c r="F56">
        <f>IFERROR(VLOOKUP($B56,FORM6_114_1!$B$3:$H$211,Revenues!F$1,FALSE),0)</f>
        <v>0</v>
      </c>
      <c r="G56">
        <f>IFERROR(VLOOKUP($B56,FORM6_114_1!$B$3:$H$211,Revenues!G$1,FALSE),0)</f>
        <v>0</v>
      </c>
      <c r="H56">
        <f>IFERROR(VLOOKUP($B56,FORM6_114_1!$B$3:$H$211,Revenues!H$1,FALSE),0)</f>
        <v>5415016</v>
      </c>
      <c r="I56">
        <f>IFERROR(VLOOKUP($B56,FORM6_114_1!$B$3:$H$211,Revenues!I$1,FALSE),0)</f>
        <v>31298123</v>
      </c>
      <c r="J56" t="str">
        <f t="shared" si="0"/>
        <v>TRUE</v>
      </c>
    </row>
    <row r="57" spans="1:10" ht="16.8" x14ac:dyDescent="0.35">
      <c r="A57" s="33" t="s">
        <v>186</v>
      </c>
      <c r="B57" s="33">
        <v>320</v>
      </c>
      <c r="C57" s="33"/>
      <c r="D57">
        <f>IFERROR(VLOOKUP($B57,FORM6_114_1!$B$3:$H$211,Revenues!D$1,FALSE),0)</f>
        <v>0</v>
      </c>
      <c r="E57">
        <f>IFERROR(VLOOKUP($B57,FORM6_114_1!$B$3:$H$211,Revenues!E$1,FALSE),0)</f>
        <v>0</v>
      </c>
      <c r="F57">
        <f>IFERROR(VLOOKUP($B57,FORM6_114_1!$B$3:$H$211,Revenues!F$1,FALSE),0)</f>
        <v>0</v>
      </c>
      <c r="G57">
        <f>IFERROR(VLOOKUP($B57,FORM6_114_1!$B$3:$H$211,Revenues!G$1,FALSE),0)</f>
        <v>0</v>
      </c>
      <c r="H57">
        <f>IFERROR(VLOOKUP($B57,FORM6_114_1!$B$3:$H$211,Revenues!H$1,FALSE),0)</f>
        <v>19371522</v>
      </c>
      <c r="I57">
        <f>IFERROR(VLOOKUP($B57,FORM6_114_1!$B$3:$H$211,Revenues!I$1,FALSE),0)</f>
        <v>30564785</v>
      </c>
      <c r="J57" t="str">
        <f t="shared" si="0"/>
        <v>TRUE</v>
      </c>
    </row>
    <row r="58" spans="1:10" ht="16.8" x14ac:dyDescent="0.35">
      <c r="A58" s="33" t="s">
        <v>187</v>
      </c>
      <c r="B58" s="33">
        <v>321</v>
      </c>
      <c r="C58" s="33"/>
      <c r="D58">
        <f>IFERROR(VLOOKUP($B58,FORM6_114_1!$B$3:$H$211,Revenues!D$1,FALSE),0)</f>
        <v>0</v>
      </c>
      <c r="E58">
        <f>IFERROR(VLOOKUP($B58,FORM6_114_1!$B$3:$H$211,Revenues!E$1,FALSE),0)</f>
        <v>0</v>
      </c>
      <c r="F58">
        <f>IFERROR(VLOOKUP($B58,FORM6_114_1!$B$3:$H$211,Revenues!F$1,FALSE),0)</f>
        <v>0</v>
      </c>
      <c r="G58">
        <f>IFERROR(VLOOKUP($B58,FORM6_114_1!$B$3:$H$211,Revenues!G$1,FALSE),0)</f>
        <v>0</v>
      </c>
      <c r="H58">
        <f>IFERROR(VLOOKUP($B58,FORM6_114_1!$B$3:$H$211,Revenues!H$1,FALSE),0)</f>
        <v>1396066</v>
      </c>
      <c r="I58">
        <f>IFERROR(VLOOKUP($B58,FORM6_114_1!$B$3:$H$211,Revenues!I$1,FALSE),0)</f>
        <v>3021110</v>
      </c>
      <c r="J58" t="str">
        <f t="shared" si="0"/>
        <v>TRUE</v>
      </c>
    </row>
    <row r="59" spans="1:10" ht="16.8" x14ac:dyDescent="0.35">
      <c r="A59" s="33" t="s">
        <v>188</v>
      </c>
      <c r="B59" s="33">
        <v>322</v>
      </c>
      <c r="C59" s="33"/>
      <c r="D59">
        <f>IFERROR(VLOOKUP($B59,FORM6_114_1!$B$3:$H$211,Revenues!D$1,FALSE),0)</f>
        <v>0</v>
      </c>
      <c r="E59">
        <f>IFERROR(VLOOKUP($B59,FORM6_114_1!$B$3:$H$211,Revenues!E$1,FALSE),0)</f>
        <v>0</v>
      </c>
      <c r="F59">
        <f>IFERROR(VLOOKUP($B59,FORM6_114_1!$B$3:$H$211,Revenues!F$1,FALSE),0)</f>
        <v>0</v>
      </c>
      <c r="G59">
        <f>IFERROR(VLOOKUP($B59,FORM6_114_1!$B$3:$H$211,Revenues!G$1,FALSE),0)</f>
        <v>0</v>
      </c>
      <c r="H59">
        <f>IFERROR(VLOOKUP($B59,FORM6_114_1!$B$3:$H$211,Revenues!H$1,FALSE),0)</f>
        <v>240932</v>
      </c>
      <c r="I59">
        <f>IFERROR(VLOOKUP($B59,FORM6_114_1!$B$3:$H$211,Revenues!I$1,FALSE),0)</f>
        <v>891834</v>
      </c>
      <c r="J59" t="str">
        <f t="shared" si="0"/>
        <v>TRUE</v>
      </c>
    </row>
    <row r="60" spans="1:10" ht="16.8" x14ac:dyDescent="0.35">
      <c r="A60" s="33" t="s">
        <v>189</v>
      </c>
      <c r="B60" s="33">
        <v>323</v>
      </c>
      <c r="C60" s="33"/>
      <c r="D60">
        <f>IFERROR(VLOOKUP($B60,FORM6_114_1!$B$3:$H$211,Revenues!D$1,FALSE),0)</f>
        <v>0</v>
      </c>
      <c r="E60">
        <f>IFERROR(VLOOKUP($B60,FORM6_114_1!$B$3:$H$211,Revenues!E$1,FALSE),0)</f>
        <v>0</v>
      </c>
      <c r="F60">
        <f>IFERROR(VLOOKUP($B60,FORM6_114_1!$B$3:$H$211,Revenues!F$1,FALSE),0)</f>
        <v>0</v>
      </c>
      <c r="G60">
        <f>IFERROR(VLOOKUP($B60,FORM6_114_1!$B$3:$H$211,Revenues!G$1,FALSE),0)</f>
        <v>0</v>
      </c>
      <c r="H60">
        <f>IFERROR(VLOOKUP($B60,FORM6_114_1!$B$3:$H$211,Revenues!H$1,FALSE),0)</f>
        <v>0</v>
      </c>
      <c r="I60">
        <f>IFERROR(VLOOKUP($B60,FORM6_114_1!$B$3:$H$211,Revenues!I$1,FALSE),0)</f>
        <v>221916206</v>
      </c>
      <c r="J60" t="str">
        <f t="shared" si="0"/>
        <v>TRUE</v>
      </c>
    </row>
    <row r="61" spans="1:10" ht="16.8" x14ac:dyDescent="0.35">
      <c r="A61" s="33" t="s">
        <v>190</v>
      </c>
      <c r="B61" s="33">
        <v>324</v>
      </c>
      <c r="C61" s="33"/>
      <c r="D61">
        <f>IFERROR(VLOOKUP($B61,FORM6_114_1!$B$3:$H$211,Revenues!D$1,FALSE),0)</f>
        <v>0</v>
      </c>
      <c r="E61">
        <f>IFERROR(VLOOKUP($B61,FORM6_114_1!$B$3:$H$211,Revenues!E$1,FALSE),0)</f>
        <v>0</v>
      </c>
      <c r="F61">
        <f>IFERROR(VLOOKUP($B61,FORM6_114_1!$B$3:$H$211,Revenues!F$1,FALSE),0)</f>
        <v>0</v>
      </c>
      <c r="G61">
        <f>IFERROR(VLOOKUP($B61,FORM6_114_1!$B$3:$H$211,Revenues!G$1,FALSE),0)</f>
        <v>0</v>
      </c>
      <c r="H61">
        <f>IFERROR(VLOOKUP($B61,FORM6_114_1!$B$3:$H$211,Revenues!H$1,FALSE),0)</f>
        <v>16461299</v>
      </c>
      <c r="I61">
        <f>IFERROR(VLOOKUP($B61,FORM6_114_1!$B$3:$H$211,Revenues!I$1,FALSE),0)</f>
        <v>69392735</v>
      </c>
      <c r="J61" t="str">
        <f t="shared" si="0"/>
        <v>TRUE</v>
      </c>
    </row>
    <row r="62" spans="1:10" ht="16.8" x14ac:dyDescent="0.35">
      <c r="A62" s="33" t="s">
        <v>191</v>
      </c>
      <c r="B62" s="33">
        <v>325</v>
      </c>
      <c r="C62" s="33"/>
      <c r="D62">
        <f>IFERROR(VLOOKUP($B62,FORM6_114_1!$B$3:$H$211,Revenues!D$1,FALSE),0)</f>
        <v>0</v>
      </c>
      <c r="E62">
        <f>IFERROR(VLOOKUP($B62,FORM6_114_1!$B$3:$H$211,Revenues!E$1,FALSE),0)</f>
        <v>0</v>
      </c>
      <c r="F62">
        <f>IFERROR(VLOOKUP($B62,FORM6_114_1!$B$3:$H$211,Revenues!F$1,FALSE),0)</f>
        <v>0</v>
      </c>
      <c r="G62">
        <f>IFERROR(VLOOKUP($B62,FORM6_114_1!$B$3:$H$211,Revenues!G$1,FALSE),0)</f>
        <v>0</v>
      </c>
      <c r="H62">
        <f>IFERROR(VLOOKUP($B62,FORM6_114_1!$B$3:$H$211,Revenues!H$1,FALSE),0)</f>
        <v>8321728</v>
      </c>
      <c r="I62">
        <f>IFERROR(VLOOKUP($B62,FORM6_114_1!$B$3:$H$211,Revenues!I$1,FALSE),0)</f>
        <v>29842437</v>
      </c>
      <c r="J62" t="str">
        <f t="shared" si="0"/>
        <v>TRUE</v>
      </c>
    </row>
    <row r="63" spans="1:10" ht="16.8" x14ac:dyDescent="0.35">
      <c r="A63" s="33" t="s">
        <v>192</v>
      </c>
      <c r="B63" s="33">
        <v>326</v>
      </c>
      <c r="C63" s="33"/>
      <c r="D63">
        <f>IFERROR(VLOOKUP($B63,FORM6_114_1!$B$3:$H$211,Revenues!D$1,FALSE),0)</f>
        <v>0</v>
      </c>
      <c r="E63">
        <f>IFERROR(VLOOKUP($B63,FORM6_114_1!$B$3:$H$211,Revenues!E$1,FALSE),0)</f>
        <v>0</v>
      </c>
      <c r="F63">
        <f>IFERROR(VLOOKUP($B63,FORM6_114_1!$B$3:$H$211,Revenues!F$1,FALSE),0)</f>
        <v>0</v>
      </c>
      <c r="G63">
        <f>IFERROR(VLOOKUP($B63,FORM6_114_1!$B$3:$H$211,Revenues!G$1,FALSE),0)</f>
        <v>0</v>
      </c>
      <c r="H63">
        <f>IFERROR(VLOOKUP($B63,FORM6_114_1!$B$3:$H$211,Revenues!H$1,FALSE),0)</f>
        <v>142163657</v>
      </c>
      <c r="I63">
        <f>IFERROR(VLOOKUP($B63,FORM6_114_1!$B$3:$H$211,Revenues!I$1,FALSE),0)</f>
        <v>211450323</v>
      </c>
      <c r="J63" t="str">
        <f t="shared" si="0"/>
        <v>TRUE</v>
      </c>
    </row>
    <row r="64" spans="1:10" ht="16.8" x14ac:dyDescent="0.35">
      <c r="A64" s="33" t="s">
        <v>193</v>
      </c>
      <c r="B64" s="33">
        <v>327</v>
      </c>
      <c r="C64" s="33"/>
      <c r="D64">
        <f>IFERROR(VLOOKUP($B64,FORM6_114_1!$B$3:$H$211,Revenues!D$1,FALSE),0)</f>
        <v>0</v>
      </c>
      <c r="E64">
        <f>IFERROR(VLOOKUP($B64,FORM6_114_1!$B$3:$H$211,Revenues!E$1,FALSE),0)</f>
        <v>0</v>
      </c>
      <c r="F64">
        <f>IFERROR(VLOOKUP($B64,FORM6_114_1!$B$3:$H$211,Revenues!F$1,FALSE),0)</f>
        <v>0</v>
      </c>
      <c r="G64">
        <f>IFERROR(VLOOKUP($B64,FORM6_114_1!$B$3:$H$211,Revenues!G$1,FALSE),0)</f>
        <v>0</v>
      </c>
      <c r="H64">
        <f>IFERROR(VLOOKUP($B64,FORM6_114_1!$B$3:$H$211,Revenues!H$1,FALSE),0)</f>
        <v>0</v>
      </c>
      <c r="I64">
        <f>IFERROR(VLOOKUP($B64,FORM6_114_1!$B$3:$H$211,Revenues!I$1,FALSE),0)</f>
        <v>15170238</v>
      </c>
      <c r="J64" t="str">
        <f t="shared" si="0"/>
        <v>TRUE</v>
      </c>
    </row>
    <row r="65" spans="1:10" ht="16.8" x14ac:dyDescent="0.35">
      <c r="A65" s="33" t="s">
        <v>195</v>
      </c>
      <c r="B65" s="33">
        <v>332</v>
      </c>
      <c r="C65" s="33"/>
      <c r="D65">
        <f>IFERROR(VLOOKUP($B65,FORM6_114_1!$B$3:$H$211,Revenues!D$1,FALSE),0)</f>
        <v>0</v>
      </c>
      <c r="E65">
        <f>IFERROR(VLOOKUP($B65,FORM6_114_1!$B$3:$H$211,Revenues!E$1,FALSE),0)</f>
        <v>0</v>
      </c>
      <c r="F65">
        <f>IFERROR(VLOOKUP($B65,FORM6_114_1!$B$3:$H$211,Revenues!F$1,FALSE),0)</f>
        <v>0</v>
      </c>
      <c r="G65">
        <f>IFERROR(VLOOKUP($B65,FORM6_114_1!$B$3:$H$211,Revenues!G$1,FALSE),0)</f>
        <v>0</v>
      </c>
      <c r="H65">
        <f>IFERROR(VLOOKUP($B65,FORM6_114_1!$B$3:$H$211,Revenues!H$1,FALSE),0)</f>
        <v>0</v>
      </c>
      <c r="I65">
        <f>IFERROR(VLOOKUP($B65,FORM6_114_1!$B$3:$H$211,Revenues!I$1,FALSE),0)</f>
        <v>4972321</v>
      </c>
      <c r="J65" t="str">
        <f t="shared" si="0"/>
        <v>TRUE</v>
      </c>
    </row>
    <row r="66" spans="1:10" ht="16.8" x14ac:dyDescent="0.35">
      <c r="A66" s="33" t="s">
        <v>196</v>
      </c>
      <c r="B66" s="33">
        <v>333</v>
      </c>
      <c r="C66" s="33"/>
      <c r="D66">
        <f>IFERROR(VLOOKUP($B66,FORM6_114_1!$B$3:$H$211,Revenues!D$1,FALSE),0)</f>
        <v>0</v>
      </c>
      <c r="E66">
        <f>IFERROR(VLOOKUP($B66,FORM6_114_1!$B$3:$H$211,Revenues!E$1,FALSE),0)</f>
        <v>0</v>
      </c>
      <c r="F66">
        <f>IFERROR(VLOOKUP($B66,FORM6_114_1!$B$3:$H$211,Revenues!F$1,FALSE),0)</f>
        <v>0</v>
      </c>
      <c r="G66">
        <f>IFERROR(VLOOKUP($B66,FORM6_114_1!$B$3:$H$211,Revenues!G$1,FALSE),0)</f>
        <v>0</v>
      </c>
      <c r="H66">
        <f>IFERROR(VLOOKUP($B66,FORM6_114_1!$B$3:$H$211,Revenues!H$1,FALSE),0)</f>
        <v>2562868</v>
      </c>
      <c r="I66">
        <f>IFERROR(VLOOKUP($B66,FORM6_114_1!$B$3:$H$211,Revenues!I$1,FALSE),0)</f>
        <v>28789476</v>
      </c>
      <c r="J66" t="str">
        <f t="shared" si="0"/>
        <v>TRUE</v>
      </c>
    </row>
    <row r="67" spans="1:10" ht="16.8" x14ac:dyDescent="0.35">
      <c r="A67" s="33" t="s">
        <v>197</v>
      </c>
      <c r="B67" s="33">
        <v>334</v>
      </c>
      <c r="C67" s="33"/>
      <c r="D67">
        <f>IFERROR(VLOOKUP($B67,FORM6_114_1!$B$3:$H$211,Revenues!D$1,FALSE),0)</f>
        <v>0</v>
      </c>
      <c r="E67">
        <f>IFERROR(VLOOKUP($B67,FORM6_114_1!$B$3:$H$211,Revenues!E$1,FALSE),0)</f>
        <v>0</v>
      </c>
      <c r="F67">
        <f>IFERROR(VLOOKUP($B67,FORM6_114_1!$B$3:$H$211,Revenues!F$1,FALSE),0)</f>
        <v>0</v>
      </c>
      <c r="G67">
        <f>IFERROR(VLOOKUP($B67,FORM6_114_1!$B$3:$H$211,Revenues!G$1,FALSE),0)</f>
        <v>0</v>
      </c>
      <c r="H67">
        <f>IFERROR(VLOOKUP($B67,FORM6_114_1!$B$3:$H$211,Revenues!H$1,FALSE),0)</f>
        <v>1679405</v>
      </c>
      <c r="I67">
        <f>IFERROR(VLOOKUP($B67,FORM6_114_1!$B$3:$H$211,Revenues!I$1,FALSE),0)</f>
        <v>22405673</v>
      </c>
      <c r="J67" t="str">
        <f t="shared" ref="J67:J130" si="1">IF(COUNTIF(D67:I67,0),"TRUE")</f>
        <v>TRUE</v>
      </c>
    </row>
    <row r="68" spans="1:10" ht="16.8" x14ac:dyDescent="0.35">
      <c r="A68" s="33" t="s">
        <v>198</v>
      </c>
      <c r="B68" s="33">
        <v>335</v>
      </c>
      <c r="C68" s="33"/>
      <c r="D68">
        <f>IFERROR(VLOOKUP($B68,FORM6_114_1!$B$3:$H$211,Revenues!D$1,FALSE),0)</f>
        <v>0</v>
      </c>
      <c r="E68">
        <f>IFERROR(VLOOKUP($B68,FORM6_114_1!$B$3:$H$211,Revenues!E$1,FALSE),0)</f>
        <v>0</v>
      </c>
      <c r="F68">
        <f>IFERROR(VLOOKUP($B68,FORM6_114_1!$B$3:$H$211,Revenues!F$1,FALSE),0)</f>
        <v>0</v>
      </c>
      <c r="G68">
        <f>IFERROR(VLOOKUP($B68,FORM6_114_1!$B$3:$H$211,Revenues!G$1,FALSE),0)</f>
        <v>0</v>
      </c>
      <c r="H68">
        <f>IFERROR(VLOOKUP($B68,FORM6_114_1!$B$3:$H$211,Revenues!H$1,FALSE),0)</f>
        <v>0</v>
      </c>
      <c r="I68">
        <f>IFERROR(VLOOKUP($B68,FORM6_114_1!$B$3:$H$211,Revenues!I$1,FALSE),0)</f>
        <v>13028332</v>
      </c>
      <c r="J68" t="str">
        <f t="shared" si="1"/>
        <v>TRUE</v>
      </c>
    </row>
    <row r="69" spans="1:10" ht="16.8" x14ac:dyDescent="0.35">
      <c r="A69" s="33" t="s">
        <v>199</v>
      </c>
      <c r="B69" s="33">
        <v>336</v>
      </c>
      <c r="C69" s="33"/>
      <c r="D69">
        <f>IFERROR(VLOOKUP($B69,FORM6_114_1!$B$3:$H$211,Revenues!D$1,FALSE),0)</f>
        <v>0</v>
      </c>
      <c r="E69">
        <f>IFERROR(VLOOKUP($B69,FORM6_114_1!$B$3:$H$211,Revenues!E$1,FALSE),0)</f>
        <v>0</v>
      </c>
      <c r="F69">
        <f>IFERROR(VLOOKUP($B69,FORM6_114_1!$B$3:$H$211,Revenues!F$1,FALSE),0)</f>
        <v>0</v>
      </c>
      <c r="G69">
        <f>IFERROR(VLOOKUP($B69,FORM6_114_1!$B$3:$H$211,Revenues!G$1,FALSE),0)</f>
        <v>0</v>
      </c>
      <c r="H69">
        <f>IFERROR(VLOOKUP($B69,FORM6_114_1!$B$3:$H$211,Revenues!H$1,FALSE),0)</f>
        <v>0</v>
      </c>
      <c r="I69">
        <f>IFERROR(VLOOKUP($B69,FORM6_114_1!$B$3:$H$211,Revenues!I$1,FALSE),0)</f>
        <v>3212748</v>
      </c>
      <c r="J69" t="str">
        <f t="shared" si="1"/>
        <v>TRUE</v>
      </c>
    </row>
    <row r="70" spans="1:10" ht="16.8" x14ac:dyDescent="0.35">
      <c r="A70" s="33" t="s">
        <v>200</v>
      </c>
      <c r="B70" s="33">
        <v>338</v>
      </c>
      <c r="C70" s="33"/>
      <c r="D70">
        <f>IFERROR(VLOOKUP($B70,FORM6_114_1!$B$3:$H$211,Revenues!D$1,FALSE),0)</f>
        <v>0</v>
      </c>
      <c r="E70">
        <f>IFERROR(VLOOKUP($B70,FORM6_114_1!$B$3:$H$211,Revenues!E$1,FALSE),0)</f>
        <v>0</v>
      </c>
      <c r="F70">
        <f>IFERROR(VLOOKUP($B70,FORM6_114_1!$B$3:$H$211,Revenues!F$1,FALSE),0)</f>
        <v>0</v>
      </c>
      <c r="G70">
        <f>IFERROR(VLOOKUP($B70,FORM6_114_1!$B$3:$H$211,Revenues!G$1,FALSE),0)</f>
        <v>0</v>
      </c>
      <c r="H70">
        <f>IFERROR(VLOOKUP($B70,FORM6_114_1!$B$3:$H$211,Revenues!H$1,FALSE),0)</f>
        <v>0</v>
      </c>
      <c r="I70">
        <f>IFERROR(VLOOKUP($B70,FORM6_114_1!$B$3:$H$211,Revenues!I$1,FALSE),0)</f>
        <v>2185182</v>
      </c>
      <c r="J70" t="str">
        <f t="shared" si="1"/>
        <v>TRUE</v>
      </c>
    </row>
    <row r="71" spans="1:10" ht="16.8" x14ac:dyDescent="0.35">
      <c r="A71" s="33" t="s">
        <v>201</v>
      </c>
      <c r="B71" s="33">
        <v>339</v>
      </c>
      <c r="C71" s="33"/>
      <c r="D71">
        <f>IFERROR(VLOOKUP($B71,FORM6_114_1!$B$3:$H$211,Revenues!D$1,FALSE),0)</f>
        <v>0</v>
      </c>
      <c r="E71">
        <f>IFERROR(VLOOKUP($B71,FORM6_114_1!$B$3:$H$211,Revenues!E$1,FALSE),0)</f>
        <v>0</v>
      </c>
      <c r="F71">
        <f>IFERROR(VLOOKUP($B71,FORM6_114_1!$B$3:$H$211,Revenues!F$1,FALSE),0)</f>
        <v>0</v>
      </c>
      <c r="G71">
        <f>IFERROR(VLOOKUP($B71,FORM6_114_1!$B$3:$H$211,Revenues!G$1,FALSE),0)</f>
        <v>0</v>
      </c>
      <c r="H71">
        <f>IFERROR(VLOOKUP($B71,FORM6_114_1!$B$3:$H$211,Revenues!H$1,FALSE),0)</f>
        <v>0</v>
      </c>
      <c r="I71">
        <f>IFERROR(VLOOKUP($B71,FORM6_114_1!$B$3:$H$211,Revenues!I$1,FALSE),0)</f>
        <v>1049937</v>
      </c>
      <c r="J71" t="str">
        <f t="shared" si="1"/>
        <v>TRUE</v>
      </c>
    </row>
    <row r="72" spans="1:10" ht="16.8" x14ac:dyDescent="0.35">
      <c r="A72" s="33" t="s">
        <v>202</v>
      </c>
      <c r="B72" s="33">
        <v>340</v>
      </c>
      <c r="C72" s="33"/>
      <c r="D72">
        <f>IFERROR(VLOOKUP($B72,FORM6_114_1!$B$3:$H$211,Revenues!D$1,FALSE),0)</f>
        <v>0</v>
      </c>
      <c r="E72">
        <f>IFERROR(VLOOKUP($B72,FORM6_114_1!$B$3:$H$211,Revenues!E$1,FALSE),0)</f>
        <v>0</v>
      </c>
      <c r="F72">
        <f>IFERROR(VLOOKUP($B72,FORM6_114_1!$B$3:$H$211,Revenues!F$1,FALSE),0)</f>
        <v>0</v>
      </c>
      <c r="G72">
        <f>IFERROR(VLOOKUP($B72,FORM6_114_1!$B$3:$H$211,Revenues!G$1,FALSE),0)</f>
        <v>0</v>
      </c>
      <c r="H72">
        <f>IFERROR(VLOOKUP($B72,FORM6_114_1!$B$3:$H$211,Revenues!H$1,FALSE),0)</f>
        <v>0</v>
      </c>
      <c r="I72">
        <f>IFERROR(VLOOKUP($B72,FORM6_114_1!$B$3:$H$211,Revenues!I$1,FALSE),0)</f>
        <v>4603338</v>
      </c>
      <c r="J72" t="str">
        <f t="shared" si="1"/>
        <v>TRUE</v>
      </c>
    </row>
    <row r="73" spans="1:10" ht="16.8" x14ac:dyDescent="0.35">
      <c r="A73" s="33" t="s">
        <v>203</v>
      </c>
      <c r="B73" s="33">
        <v>341</v>
      </c>
      <c r="C73" s="33"/>
      <c r="D73">
        <f>IFERROR(VLOOKUP($B73,FORM6_114_1!$B$3:$H$211,Revenues!D$1,FALSE),0)</f>
        <v>0</v>
      </c>
      <c r="E73">
        <f>IFERROR(VLOOKUP($B73,FORM6_114_1!$B$3:$H$211,Revenues!E$1,FALSE),0)</f>
        <v>0</v>
      </c>
      <c r="F73">
        <f>IFERROR(VLOOKUP($B73,FORM6_114_1!$B$3:$H$211,Revenues!F$1,FALSE),0)</f>
        <v>0</v>
      </c>
      <c r="G73">
        <f>IFERROR(VLOOKUP($B73,FORM6_114_1!$B$3:$H$211,Revenues!G$1,FALSE),0)</f>
        <v>0</v>
      </c>
      <c r="H73">
        <f>IFERROR(VLOOKUP($B73,FORM6_114_1!$B$3:$H$211,Revenues!H$1,FALSE),0)</f>
        <v>0</v>
      </c>
      <c r="I73">
        <f>IFERROR(VLOOKUP($B73,FORM6_114_1!$B$3:$H$211,Revenues!I$1,FALSE),0)</f>
        <v>98891998</v>
      </c>
      <c r="J73" t="str">
        <f t="shared" si="1"/>
        <v>TRUE</v>
      </c>
    </row>
    <row r="74" spans="1:10" ht="16.8" x14ac:dyDescent="0.35">
      <c r="A74" s="33" t="s">
        <v>204</v>
      </c>
      <c r="B74" s="33">
        <v>342</v>
      </c>
      <c r="C74" s="33"/>
      <c r="D74">
        <f>IFERROR(VLOOKUP($B74,FORM6_114_1!$B$3:$H$211,Revenues!D$1,FALSE),0)</f>
        <v>0</v>
      </c>
      <c r="E74">
        <f>IFERROR(VLOOKUP($B74,FORM6_114_1!$B$3:$H$211,Revenues!E$1,FALSE),0)</f>
        <v>0</v>
      </c>
      <c r="F74">
        <f>IFERROR(VLOOKUP($B74,FORM6_114_1!$B$3:$H$211,Revenues!F$1,FALSE),0)</f>
        <v>0</v>
      </c>
      <c r="G74">
        <f>IFERROR(VLOOKUP($B74,FORM6_114_1!$B$3:$H$211,Revenues!G$1,FALSE),0)</f>
        <v>0</v>
      </c>
      <c r="H74">
        <f>IFERROR(VLOOKUP($B74,FORM6_114_1!$B$3:$H$211,Revenues!H$1,FALSE),0)</f>
        <v>0</v>
      </c>
      <c r="I74">
        <f>IFERROR(VLOOKUP($B74,FORM6_114_1!$B$3:$H$211,Revenues!I$1,FALSE),0)</f>
        <v>2033917</v>
      </c>
      <c r="J74" t="str">
        <f t="shared" si="1"/>
        <v>TRUE</v>
      </c>
    </row>
    <row r="75" spans="1:10" ht="16.8" x14ac:dyDescent="0.35">
      <c r="A75" s="33" t="s">
        <v>205</v>
      </c>
      <c r="B75" s="33">
        <v>343</v>
      </c>
      <c r="C75" s="33"/>
      <c r="D75">
        <f>IFERROR(VLOOKUP($B75,FORM6_114_1!$B$3:$H$211,Revenues!D$1,FALSE),0)</f>
        <v>0</v>
      </c>
      <c r="E75">
        <f>IFERROR(VLOOKUP($B75,FORM6_114_1!$B$3:$H$211,Revenues!E$1,FALSE),0)</f>
        <v>0</v>
      </c>
      <c r="F75">
        <f>IFERROR(VLOOKUP($B75,FORM6_114_1!$B$3:$H$211,Revenues!F$1,FALSE),0)</f>
        <v>0</v>
      </c>
      <c r="G75">
        <f>IFERROR(VLOOKUP($B75,FORM6_114_1!$B$3:$H$211,Revenues!G$1,FALSE),0)</f>
        <v>0</v>
      </c>
      <c r="H75">
        <f>IFERROR(VLOOKUP($B75,FORM6_114_1!$B$3:$H$211,Revenues!H$1,FALSE),0)</f>
        <v>0</v>
      </c>
      <c r="I75">
        <f>IFERROR(VLOOKUP($B75,FORM6_114_1!$B$3:$H$211,Revenues!I$1,FALSE),0)</f>
        <v>1229911</v>
      </c>
      <c r="J75" t="str">
        <f t="shared" si="1"/>
        <v>TRUE</v>
      </c>
    </row>
    <row r="76" spans="1:10" ht="16.8" x14ac:dyDescent="0.35">
      <c r="A76" s="33" t="s">
        <v>206</v>
      </c>
      <c r="B76" s="33">
        <v>345</v>
      </c>
      <c r="C76" s="33"/>
      <c r="D76">
        <f>IFERROR(VLOOKUP($B76,FORM6_114_1!$B$3:$H$211,Revenues!D$1,FALSE),0)</f>
        <v>0</v>
      </c>
      <c r="E76">
        <f>IFERROR(VLOOKUP($B76,FORM6_114_1!$B$3:$H$211,Revenues!E$1,FALSE),0)</f>
        <v>0</v>
      </c>
      <c r="F76">
        <f>IFERROR(VLOOKUP($B76,FORM6_114_1!$B$3:$H$211,Revenues!F$1,FALSE),0)</f>
        <v>0</v>
      </c>
      <c r="G76">
        <f>IFERROR(VLOOKUP($B76,FORM6_114_1!$B$3:$H$211,Revenues!G$1,FALSE),0)</f>
        <v>0</v>
      </c>
      <c r="H76">
        <f>IFERROR(VLOOKUP($B76,FORM6_114_1!$B$3:$H$211,Revenues!H$1,FALSE),0)</f>
        <v>0</v>
      </c>
      <c r="I76">
        <f>IFERROR(VLOOKUP($B76,FORM6_114_1!$B$3:$H$211,Revenues!I$1,FALSE),0)</f>
        <v>28342948</v>
      </c>
      <c r="J76" t="str">
        <f t="shared" si="1"/>
        <v>TRUE</v>
      </c>
    </row>
    <row r="77" spans="1:10" ht="16.8" x14ac:dyDescent="0.35">
      <c r="A77" s="33" t="s">
        <v>207</v>
      </c>
      <c r="B77" s="33">
        <v>346</v>
      </c>
      <c r="C77" s="33"/>
      <c r="D77">
        <f>IFERROR(VLOOKUP($B77,FORM6_114_1!$B$3:$H$211,Revenues!D$1,FALSE),0)</f>
        <v>0</v>
      </c>
      <c r="E77">
        <f>IFERROR(VLOOKUP($B77,FORM6_114_1!$B$3:$H$211,Revenues!E$1,FALSE),0)</f>
        <v>0</v>
      </c>
      <c r="F77">
        <f>IFERROR(VLOOKUP($B77,FORM6_114_1!$B$3:$H$211,Revenues!F$1,FALSE),0)</f>
        <v>0</v>
      </c>
      <c r="G77">
        <f>IFERROR(VLOOKUP($B77,FORM6_114_1!$B$3:$H$211,Revenues!G$1,FALSE),0)</f>
        <v>0</v>
      </c>
      <c r="H77">
        <f>IFERROR(VLOOKUP($B77,FORM6_114_1!$B$3:$H$211,Revenues!H$1,FALSE),0)</f>
        <v>0</v>
      </c>
      <c r="I77">
        <f>IFERROR(VLOOKUP($B77,FORM6_114_1!$B$3:$H$211,Revenues!I$1,FALSE),0)</f>
        <v>38770799</v>
      </c>
      <c r="J77" t="str">
        <f t="shared" si="1"/>
        <v>TRUE</v>
      </c>
    </row>
    <row r="78" spans="1:10" ht="16.8" x14ac:dyDescent="0.35">
      <c r="A78" s="33" t="s">
        <v>208</v>
      </c>
      <c r="B78" s="33">
        <v>347</v>
      </c>
      <c r="C78" s="33"/>
      <c r="D78">
        <f>IFERROR(VLOOKUP($B78,FORM6_114_1!$B$3:$H$211,Revenues!D$1,FALSE),0)</f>
        <v>0</v>
      </c>
      <c r="E78">
        <f>IFERROR(VLOOKUP($B78,FORM6_114_1!$B$3:$H$211,Revenues!E$1,FALSE),0)</f>
        <v>0</v>
      </c>
      <c r="F78">
        <f>IFERROR(VLOOKUP($B78,FORM6_114_1!$B$3:$H$211,Revenues!F$1,FALSE),0)</f>
        <v>0</v>
      </c>
      <c r="G78">
        <f>IFERROR(VLOOKUP($B78,FORM6_114_1!$B$3:$H$211,Revenues!G$1,FALSE),0)</f>
        <v>0</v>
      </c>
      <c r="H78">
        <f>IFERROR(VLOOKUP($B78,FORM6_114_1!$B$3:$H$211,Revenues!H$1,FALSE),0)</f>
        <v>0</v>
      </c>
      <c r="I78">
        <f>IFERROR(VLOOKUP($B78,FORM6_114_1!$B$3:$H$211,Revenues!I$1,FALSE),0)</f>
        <v>1993523</v>
      </c>
      <c r="J78" t="str">
        <f t="shared" si="1"/>
        <v>TRUE</v>
      </c>
    </row>
    <row r="79" spans="1:10" ht="16.8" x14ac:dyDescent="0.35">
      <c r="A79" s="33" t="s">
        <v>209</v>
      </c>
      <c r="B79" s="33">
        <v>350</v>
      </c>
      <c r="C79" s="33"/>
      <c r="D79">
        <f>IFERROR(VLOOKUP($B79,FORM6_114_1!$B$3:$H$211,Revenues!D$1,FALSE),0)</f>
        <v>0</v>
      </c>
      <c r="E79">
        <f>IFERROR(VLOOKUP($B79,FORM6_114_1!$B$3:$H$211,Revenues!E$1,FALSE),0)</f>
        <v>0</v>
      </c>
      <c r="F79">
        <f>IFERROR(VLOOKUP($B79,FORM6_114_1!$B$3:$H$211,Revenues!F$1,FALSE),0)</f>
        <v>0</v>
      </c>
      <c r="G79">
        <f>IFERROR(VLOOKUP($B79,FORM6_114_1!$B$3:$H$211,Revenues!G$1,FALSE),0)</f>
        <v>0</v>
      </c>
      <c r="H79">
        <f>IFERROR(VLOOKUP($B79,FORM6_114_1!$B$3:$H$211,Revenues!H$1,FALSE),0)</f>
        <v>0</v>
      </c>
      <c r="I79">
        <f>IFERROR(VLOOKUP($B79,FORM6_114_1!$B$3:$H$211,Revenues!I$1,FALSE),0)</f>
        <v>0</v>
      </c>
      <c r="J79" t="str">
        <f t="shared" si="1"/>
        <v>TRUE</v>
      </c>
    </row>
    <row r="80" spans="1:10" ht="16.8" x14ac:dyDescent="0.35">
      <c r="A80" s="33" t="s">
        <v>210</v>
      </c>
      <c r="B80" s="33">
        <v>351</v>
      </c>
      <c r="C80" s="33"/>
      <c r="D80">
        <f>IFERROR(VLOOKUP($B80,FORM6_114_1!$B$3:$H$211,Revenues!D$1,FALSE),0)</f>
        <v>0</v>
      </c>
      <c r="E80">
        <f>IFERROR(VLOOKUP($B80,FORM6_114_1!$B$3:$H$211,Revenues!E$1,FALSE),0)</f>
        <v>0</v>
      </c>
      <c r="F80">
        <f>IFERROR(VLOOKUP($B80,FORM6_114_1!$B$3:$H$211,Revenues!F$1,FALSE),0)</f>
        <v>0</v>
      </c>
      <c r="G80">
        <f>IFERROR(VLOOKUP($B80,FORM6_114_1!$B$3:$H$211,Revenues!G$1,FALSE),0)</f>
        <v>0</v>
      </c>
      <c r="H80">
        <f>IFERROR(VLOOKUP($B80,FORM6_114_1!$B$3:$H$211,Revenues!H$1,FALSE),0)</f>
        <v>4689027</v>
      </c>
      <c r="I80">
        <f>IFERROR(VLOOKUP($B80,FORM6_114_1!$B$3:$H$211,Revenues!I$1,FALSE),0)</f>
        <v>6507585</v>
      </c>
      <c r="J80" t="str">
        <f t="shared" si="1"/>
        <v>TRUE</v>
      </c>
    </row>
    <row r="81" spans="1:10" ht="16.8" x14ac:dyDescent="0.35">
      <c r="A81" s="33" t="s">
        <v>2</v>
      </c>
      <c r="B81" s="33">
        <v>15</v>
      </c>
      <c r="C81" s="33"/>
      <c r="D81">
        <f>IFERROR(VLOOKUP($B81,FORM6_114_1!$B$3:$H$211,Revenues!D$1,FALSE),0)</f>
        <v>461051887</v>
      </c>
      <c r="E81">
        <f>IFERROR(VLOOKUP($B81,FORM6_114_1!$B$3:$H$211,Revenues!E$1,FALSE),0)</f>
        <v>468605932</v>
      </c>
      <c r="F81">
        <f>IFERROR(VLOOKUP($B81,FORM6_114_1!$B$3:$H$211,Revenues!F$1,FALSE),0)</f>
        <v>513641267</v>
      </c>
      <c r="G81">
        <f>IFERROR(VLOOKUP($B81,FORM6_114_1!$B$3:$H$211,Revenues!G$1,FALSE),0)</f>
        <v>611156869</v>
      </c>
      <c r="H81">
        <f>IFERROR(VLOOKUP($B81,FORM6_114_1!$B$3:$H$211,Revenues!H$1,FALSE),0)</f>
        <v>697544011</v>
      </c>
      <c r="I81">
        <f>IFERROR(VLOOKUP($B81,FORM6_114_1!$B$3:$H$211,Revenues!I$1,FALSE),0)</f>
        <v>780259690</v>
      </c>
      <c r="J81" t="b">
        <f t="shared" si="1"/>
        <v>0</v>
      </c>
    </row>
    <row r="82" spans="1:10" ht="16.8" x14ac:dyDescent="0.35">
      <c r="A82" s="33" t="s">
        <v>4</v>
      </c>
      <c r="B82" s="33">
        <v>22</v>
      </c>
      <c r="C82" s="33"/>
      <c r="D82">
        <f>IFERROR(VLOOKUP($B82,FORM6_114_1!$B$3:$H$211,Revenues!D$1,FALSE),0)</f>
        <v>118078162</v>
      </c>
      <c r="E82">
        <f>IFERROR(VLOOKUP($B82,FORM6_114_1!$B$3:$H$211,Revenues!E$1,FALSE),0)</f>
        <v>132480681</v>
      </c>
      <c r="F82">
        <f>IFERROR(VLOOKUP($B82,FORM6_114_1!$B$3:$H$211,Revenues!F$1,FALSE),0)</f>
        <v>138583615</v>
      </c>
      <c r="G82">
        <f>IFERROR(VLOOKUP($B82,FORM6_114_1!$B$3:$H$211,Revenues!G$1,FALSE),0)</f>
        <v>170599445</v>
      </c>
      <c r="H82">
        <f>IFERROR(VLOOKUP($B82,FORM6_114_1!$B$3:$H$211,Revenues!H$1,FALSE),0)</f>
        <v>141936990</v>
      </c>
      <c r="I82">
        <f>IFERROR(VLOOKUP($B82,FORM6_114_1!$B$3:$H$211,Revenues!I$1,FALSE),0)</f>
        <v>141136200</v>
      </c>
      <c r="J82" t="b">
        <f t="shared" si="1"/>
        <v>0</v>
      </c>
    </row>
    <row r="83" spans="1:10" ht="16.8" x14ac:dyDescent="0.35">
      <c r="A83" s="33" t="s">
        <v>5</v>
      </c>
      <c r="B83" s="33">
        <v>27</v>
      </c>
      <c r="C83" s="33"/>
      <c r="D83">
        <f>IFERROR(VLOOKUP($B83,FORM6_114_1!$B$3:$H$211,Revenues!D$1,FALSE),0)</f>
        <v>12542025</v>
      </c>
      <c r="E83">
        <f>IFERROR(VLOOKUP($B83,FORM6_114_1!$B$3:$H$211,Revenues!E$1,FALSE),0)</f>
        <v>18099303</v>
      </c>
      <c r="F83">
        <f>IFERROR(VLOOKUP($B83,FORM6_114_1!$B$3:$H$211,Revenues!F$1,FALSE),0)</f>
        <v>11016686</v>
      </c>
      <c r="G83">
        <f>IFERROR(VLOOKUP($B83,FORM6_114_1!$B$3:$H$211,Revenues!G$1,FALSE),0)</f>
        <v>5337776</v>
      </c>
      <c r="H83">
        <f>IFERROR(VLOOKUP($B83,FORM6_114_1!$B$3:$H$211,Revenues!H$1,FALSE),0)</f>
        <v>8729386</v>
      </c>
      <c r="I83">
        <f>IFERROR(VLOOKUP($B83,FORM6_114_1!$B$3:$H$211,Revenues!I$1,FALSE),0)</f>
        <v>3077658</v>
      </c>
      <c r="J83" t="b">
        <f t="shared" si="1"/>
        <v>0</v>
      </c>
    </row>
    <row r="84" spans="1:10" ht="16.8" x14ac:dyDescent="0.35">
      <c r="A84" s="33" t="s">
        <v>6</v>
      </c>
      <c r="B84" s="33">
        <v>30</v>
      </c>
      <c r="C84" s="33"/>
      <c r="D84">
        <f>IFERROR(VLOOKUP($B84,FORM6_114_1!$B$3:$H$211,Revenues!D$1,FALSE),0)</f>
        <v>14989179</v>
      </c>
      <c r="E84">
        <f>IFERROR(VLOOKUP($B84,FORM6_114_1!$B$3:$H$211,Revenues!E$1,FALSE),0)</f>
        <v>18955937</v>
      </c>
      <c r="F84">
        <f>IFERROR(VLOOKUP($B84,FORM6_114_1!$B$3:$H$211,Revenues!F$1,FALSE),0)</f>
        <v>23503766</v>
      </c>
      <c r="G84">
        <f>IFERROR(VLOOKUP($B84,FORM6_114_1!$B$3:$H$211,Revenues!G$1,FALSE),0)</f>
        <v>40316934</v>
      </c>
      <c r="H84">
        <f>IFERROR(VLOOKUP($B84,FORM6_114_1!$B$3:$H$211,Revenues!H$1,FALSE),0)</f>
        <v>50881243</v>
      </c>
      <c r="I84">
        <f>IFERROR(VLOOKUP($B84,FORM6_114_1!$B$3:$H$211,Revenues!I$1,FALSE),0)</f>
        <v>79856417</v>
      </c>
      <c r="J84" t="b">
        <f t="shared" si="1"/>
        <v>0</v>
      </c>
    </row>
    <row r="85" spans="1:10" ht="16.8" x14ac:dyDescent="0.35">
      <c r="A85" s="33" t="s">
        <v>7</v>
      </c>
      <c r="B85" s="33">
        <v>31</v>
      </c>
      <c r="C85" s="33"/>
      <c r="D85">
        <f>IFERROR(VLOOKUP($B85,FORM6_114_1!$B$3:$H$211,Revenues!D$1,FALSE),0)</f>
        <v>895395</v>
      </c>
      <c r="E85">
        <f>IFERROR(VLOOKUP($B85,FORM6_114_1!$B$3:$H$211,Revenues!E$1,FALSE),0)</f>
        <v>1233068</v>
      </c>
      <c r="F85">
        <f>IFERROR(VLOOKUP($B85,FORM6_114_1!$B$3:$H$211,Revenues!F$1,FALSE),0)</f>
        <v>1626629</v>
      </c>
      <c r="G85">
        <f>IFERROR(VLOOKUP($B85,FORM6_114_1!$B$3:$H$211,Revenues!G$1,FALSE),0)</f>
        <v>2684690</v>
      </c>
      <c r="H85">
        <f>IFERROR(VLOOKUP($B85,FORM6_114_1!$B$3:$H$211,Revenues!H$1,FALSE),0)</f>
        <v>3998329</v>
      </c>
      <c r="I85">
        <f>IFERROR(VLOOKUP($B85,FORM6_114_1!$B$3:$H$211,Revenues!I$1,FALSE),0)</f>
        <v>3085204</v>
      </c>
      <c r="J85" t="b">
        <f t="shared" si="1"/>
        <v>0</v>
      </c>
    </row>
    <row r="86" spans="1:10" ht="16.8" x14ac:dyDescent="0.35">
      <c r="A86" s="33" t="s">
        <v>10</v>
      </c>
      <c r="B86" s="33">
        <v>34</v>
      </c>
      <c r="C86" s="33"/>
      <c r="D86">
        <f>IFERROR(VLOOKUP($B86,FORM6_114_1!$B$3:$H$211,Revenues!D$1,FALSE),0)</f>
        <v>263585964</v>
      </c>
      <c r="E86">
        <f>IFERROR(VLOOKUP($B86,FORM6_114_1!$B$3:$H$211,Revenues!E$1,FALSE),0)</f>
        <v>274413562</v>
      </c>
      <c r="F86">
        <f>IFERROR(VLOOKUP($B86,FORM6_114_1!$B$3:$H$211,Revenues!F$1,FALSE),0)</f>
        <v>294460174</v>
      </c>
      <c r="G86">
        <f>IFERROR(VLOOKUP($B86,FORM6_114_1!$B$3:$H$211,Revenues!G$1,FALSE),0)</f>
        <v>322714634</v>
      </c>
      <c r="H86">
        <f>IFERROR(VLOOKUP($B86,FORM6_114_1!$B$3:$H$211,Revenues!H$1,FALSE),0)</f>
        <v>330325935</v>
      </c>
      <c r="I86">
        <f>IFERROR(VLOOKUP($B86,FORM6_114_1!$B$3:$H$211,Revenues!I$1,FALSE),0)</f>
        <v>316562829</v>
      </c>
      <c r="J86" t="b">
        <f t="shared" si="1"/>
        <v>0</v>
      </c>
    </row>
    <row r="87" spans="1:10" ht="16.8" x14ac:dyDescent="0.35">
      <c r="A87" s="33" t="s">
        <v>11</v>
      </c>
      <c r="B87" s="33">
        <v>36</v>
      </c>
      <c r="C87" s="33"/>
      <c r="D87">
        <f>IFERROR(VLOOKUP($B87,FORM6_114_1!$B$3:$H$211,Revenues!D$1,FALSE),0)</f>
        <v>32613783</v>
      </c>
      <c r="E87">
        <f>IFERROR(VLOOKUP($B87,FORM6_114_1!$B$3:$H$211,Revenues!E$1,FALSE),0)</f>
        <v>34079959</v>
      </c>
      <c r="F87">
        <f>IFERROR(VLOOKUP($B87,FORM6_114_1!$B$3:$H$211,Revenues!F$1,FALSE),0)</f>
        <v>45957415</v>
      </c>
      <c r="G87">
        <f>IFERROR(VLOOKUP($B87,FORM6_114_1!$B$3:$H$211,Revenues!G$1,FALSE),0)</f>
        <v>54745583</v>
      </c>
      <c r="H87">
        <f>IFERROR(VLOOKUP($B87,FORM6_114_1!$B$3:$H$211,Revenues!H$1,FALSE),0)</f>
        <v>42919646</v>
      </c>
      <c r="I87">
        <f>IFERROR(VLOOKUP($B87,FORM6_114_1!$B$3:$H$211,Revenues!I$1,FALSE),0)</f>
        <v>53627129</v>
      </c>
      <c r="J87" t="b">
        <f t="shared" si="1"/>
        <v>0</v>
      </c>
    </row>
    <row r="88" spans="1:10" ht="16.8" x14ac:dyDescent="0.35">
      <c r="A88" s="33" t="s">
        <v>12</v>
      </c>
      <c r="B88" s="33">
        <v>40</v>
      </c>
      <c r="C88" s="33"/>
      <c r="D88">
        <f>IFERROR(VLOOKUP($B88,FORM6_114_1!$B$3:$H$211,Revenues!D$1,FALSE),0)</f>
        <v>55932230</v>
      </c>
      <c r="E88">
        <f>IFERROR(VLOOKUP($B88,FORM6_114_1!$B$3:$H$211,Revenues!E$1,FALSE),0)</f>
        <v>59008070</v>
      </c>
      <c r="F88">
        <f>IFERROR(VLOOKUP($B88,FORM6_114_1!$B$3:$H$211,Revenues!F$1,FALSE),0)</f>
        <v>58057802</v>
      </c>
      <c r="G88">
        <f>IFERROR(VLOOKUP($B88,FORM6_114_1!$B$3:$H$211,Revenues!G$1,FALSE),0)</f>
        <v>53179220</v>
      </c>
      <c r="H88">
        <f>IFERROR(VLOOKUP($B88,FORM6_114_1!$B$3:$H$211,Revenues!H$1,FALSE),0)</f>
        <v>52492334</v>
      </c>
      <c r="I88">
        <f>IFERROR(VLOOKUP($B88,FORM6_114_1!$B$3:$H$211,Revenues!I$1,FALSE),0)</f>
        <v>51943373</v>
      </c>
      <c r="J88" t="b">
        <f t="shared" si="1"/>
        <v>0</v>
      </c>
    </row>
    <row r="89" spans="1:10" ht="16.8" x14ac:dyDescent="0.35">
      <c r="A89" s="33" t="s">
        <v>13</v>
      </c>
      <c r="B89" s="33">
        <v>42</v>
      </c>
      <c r="C89" s="33"/>
      <c r="D89">
        <f>IFERROR(VLOOKUP($B89,FORM6_114_1!$B$3:$H$211,Revenues!D$1,FALSE),0)</f>
        <v>24704656</v>
      </c>
      <c r="E89">
        <f>IFERROR(VLOOKUP($B89,FORM6_114_1!$B$3:$H$211,Revenues!E$1,FALSE),0)</f>
        <v>24254573</v>
      </c>
      <c r="F89">
        <f>IFERROR(VLOOKUP($B89,FORM6_114_1!$B$3:$H$211,Revenues!F$1,FALSE),0)</f>
        <v>22344786</v>
      </c>
      <c r="G89">
        <f>IFERROR(VLOOKUP($B89,FORM6_114_1!$B$3:$H$211,Revenues!G$1,FALSE),0)</f>
        <v>25785136</v>
      </c>
      <c r="H89">
        <f>IFERROR(VLOOKUP($B89,FORM6_114_1!$B$3:$H$211,Revenues!H$1,FALSE),0)</f>
        <v>22796989</v>
      </c>
      <c r="I89">
        <f>IFERROR(VLOOKUP($B89,FORM6_114_1!$B$3:$H$211,Revenues!I$1,FALSE),0)</f>
        <v>29561144</v>
      </c>
      <c r="J89" t="b">
        <f t="shared" si="1"/>
        <v>0</v>
      </c>
    </row>
    <row r="90" spans="1:10" ht="16.8" x14ac:dyDescent="0.35">
      <c r="A90" s="33" t="s">
        <v>14</v>
      </c>
      <c r="B90" s="33">
        <v>44</v>
      </c>
      <c r="C90" s="33"/>
      <c r="D90">
        <f>IFERROR(VLOOKUP($B90,FORM6_114_1!$B$3:$H$211,Revenues!D$1,FALSE),0)</f>
        <v>135685660</v>
      </c>
      <c r="E90">
        <f>IFERROR(VLOOKUP($B90,FORM6_114_1!$B$3:$H$211,Revenues!E$1,FALSE),0)</f>
        <v>145921101</v>
      </c>
      <c r="F90">
        <f>IFERROR(VLOOKUP($B90,FORM6_114_1!$B$3:$H$211,Revenues!F$1,FALSE),0)</f>
        <v>157973646</v>
      </c>
      <c r="G90">
        <f>IFERROR(VLOOKUP($B90,FORM6_114_1!$B$3:$H$211,Revenues!G$1,FALSE),0)</f>
        <v>161549178</v>
      </c>
      <c r="H90">
        <f>IFERROR(VLOOKUP($B90,FORM6_114_1!$B$3:$H$211,Revenues!H$1,FALSE),0)</f>
        <v>152695354</v>
      </c>
      <c r="I90">
        <f>IFERROR(VLOOKUP($B90,FORM6_114_1!$B$3:$H$211,Revenues!I$1,FALSE),0)</f>
        <v>188778923</v>
      </c>
      <c r="J90" t="b">
        <f t="shared" si="1"/>
        <v>0</v>
      </c>
    </row>
    <row r="91" spans="1:10" ht="16.8" x14ac:dyDescent="0.35">
      <c r="A91" s="33" t="s">
        <v>15</v>
      </c>
      <c r="B91" s="33">
        <v>45</v>
      </c>
      <c r="C91" s="33"/>
      <c r="D91">
        <f>IFERROR(VLOOKUP($B91,FORM6_114_1!$B$3:$H$211,Revenues!D$1,FALSE),0)</f>
        <v>12447155</v>
      </c>
      <c r="E91">
        <f>IFERROR(VLOOKUP($B91,FORM6_114_1!$B$3:$H$211,Revenues!E$1,FALSE),0)</f>
        <v>16710696</v>
      </c>
      <c r="F91">
        <f>IFERROR(VLOOKUP($B91,FORM6_114_1!$B$3:$H$211,Revenues!F$1,FALSE),0)</f>
        <v>15574361</v>
      </c>
      <c r="G91">
        <f>IFERROR(VLOOKUP($B91,FORM6_114_1!$B$3:$H$211,Revenues!G$1,FALSE),0)</f>
        <v>13406887</v>
      </c>
      <c r="H91">
        <f>IFERROR(VLOOKUP($B91,FORM6_114_1!$B$3:$H$211,Revenues!H$1,FALSE),0)</f>
        <v>14708250</v>
      </c>
      <c r="I91">
        <f>IFERROR(VLOOKUP($B91,FORM6_114_1!$B$3:$H$211,Revenues!I$1,FALSE),0)</f>
        <v>15819617</v>
      </c>
      <c r="J91" t="b">
        <f t="shared" si="1"/>
        <v>0</v>
      </c>
    </row>
    <row r="92" spans="1:10" ht="16.8" x14ac:dyDescent="0.35">
      <c r="A92" s="33" t="s">
        <v>16</v>
      </c>
      <c r="B92" s="33">
        <v>46</v>
      </c>
      <c r="C92" s="33"/>
      <c r="D92">
        <f>IFERROR(VLOOKUP($B92,FORM6_114_1!$B$3:$H$211,Revenues!D$1,FALSE),0)</f>
        <v>5629567</v>
      </c>
      <c r="E92">
        <f>IFERROR(VLOOKUP($B92,FORM6_114_1!$B$3:$H$211,Revenues!E$1,FALSE),0)</f>
        <v>5339242</v>
      </c>
      <c r="F92">
        <f>IFERROR(VLOOKUP($B92,FORM6_114_1!$B$3:$H$211,Revenues!F$1,FALSE),0)</f>
        <v>4456830</v>
      </c>
      <c r="G92">
        <f>IFERROR(VLOOKUP($B92,FORM6_114_1!$B$3:$H$211,Revenues!G$1,FALSE),0)</f>
        <v>4349539</v>
      </c>
      <c r="H92">
        <f>IFERROR(VLOOKUP($B92,FORM6_114_1!$B$3:$H$211,Revenues!H$1,FALSE),0)</f>
        <v>4976408</v>
      </c>
      <c r="I92">
        <f>IFERROR(VLOOKUP($B92,FORM6_114_1!$B$3:$H$211,Revenues!I$1,FALSE),0)</f>
        <v>6153876</v>
      </c>
      <c r="J92" t="b">
        <f t="shared" si="1"/>
        <v>0</v>
      </c>
    </row>
    <row r="93" spans="1:10" ht="16.8" x14ac:dyDescent="0.35">
      <c r="A93" s="33" t="s">
        <v>17</v>
      </c>
      <c r="B93" s="33">
        <v>47</v>
      </c>
      <c r="C93" s="33"/>
      <c r="D93">
        <f>IFERROR(VLOOKUP($B93,FORM6_114_1!$B$3:$H$211,Revenues!D$1,FALSE),0)</f>
        <v>11771688</v>
      </c>
      <c r="E93">
        <f>IFERROR(VLOOKUP($B93,FORM6_114_1!$B$3:$H$211,Revenues!E$1,FALSE),0)</f>
        <v>14301141</v>
      </c>
      <c r="F93">
        <f>IFERROR(VLOOKUP($B93,FORM6_114_1!$B$3:$H$211,Revenues!F$1,FALSE),0)</f>
        <v>12605266</v>
      </c>
      <c r="G93">
        <f>IFERROR(VLOOKUP($B93,FORM6_114_1!$B$3:$H$211,Revenues!G$1,FALSE),0)</f>
        <v>11846542</v>
      </c>
      <c r="H93">
        <f>IFERROR(VLOOKUP($B93,FORM6_114_1!$B$3:$H$211,Revenues!H$1,FALSE),0)</f>
        <v>33668966</v>
      </c>
      <c r="I93">
        <f>IFERROR(VLOOKUP($B93,FORM6_114_1!$B$3:$H$211,Revenues!I$1,FALSE),0)</f>
        <v>53662080</v>
      </c>
      <c r="J93" t="b">
        <f t="shared" si="1"/>
        <v>0</v>
      </c>
    </row>
    <row r="94" spans="1:10" ht="16.8" x14ac:dyDescent="0.35">
      <c r="A94" s="33" t="s">
        <v>18</v>
      </c>
      <c r="B94" s="33">
        <v>48</v>
      </c>
      <c r="C94" s="33"/>
      <c r="D94">
        <f>IFERROR(VLOOKUP($B94,FORM6_114_1!$B$3:$H$211,Revenues!D$1,FALSE),0)</f>
        <v>12928996</v>
      </c>
      <c r="E94">
        <f>IFERROR(VLOOKUP($B94,FORM6_114_1!$B$3:$H$211,Revenues!E$1,FALSE),0)</f>
        <v>17396657</v>
      </c>
      <c r="F94">
        <f>IFERROR(VLOOKUP($B94,FORM6_114_1!$B$3:$H$211,Revenues!F$1,FALSE),0)</f>
        <v>22284239</v>
      </c>
      <c r="G94">
        <f>IFERROR(VLOOKUP($B94,FORM6_114_1!$B$3:$H$211,Revenues!G$1,FALSE),0)</f>
        <v>22732222</v>
      </c>
      <c r="H94">
        <f>IFERROR(VLOOKUP($B94,FORM6_114_1!$B$3:$H$211,Revenues!H$1,FALSE),0)</f>
        <v>23867383</v>
      </c>
      <c r="I94">
        <f>IFERROR(VLOOKUP($B94,FORM6_114_1!$B$3:$H$211,Revenues!I$1,FALSE),0)</f>
        <v>26741913</v>
      </c>
      <c r="J94" t="b">
        <f t="shared" si="1"/>
        <v>0</v>
      </c>
    </row>
    <row r="95" spans="1:10" ht="16.8" x14ac:dyDescent="0.35">
      <c r="A95" s="33" t="s">
        <v>19</v>
      </c>
      <c r="B95" s="33">
        <v>49</v>
      </c>
      <c r="C95" s="33"/>
      <c r="D95">
        <f>IFERROR(VLOOKUP($B95,FORM6_114_1!$B$3:$H$211,Revenues!D$1,FALSE),0)</f>
        <v>1547253</v>
      </c>
      <c r="E95">
        <f>IFERROR(VLOOKUP($B95,FORM6_114_1!$B$3:$H$211,Revenues!E$1,FALSE),0)</f>
        <v>1985188</v>
      </c>
      <c r="F95">
        <f>IFERROR(VLOOKUP($B95,FORM6_114_1!$B$3:$H$211,Revenues!F$1,FALSE),0)</f>
        <v>1973240</v>
      </c>
      <c r="G95">
        <f>IFERROR(VLOOKUP($B95,FORM6_114_1!$B$3:$H$211,Revenues!G$1,FALSE),0)</f>
        <v>1980065</v>
      </c>
      <c r="H95">
        <f>IFERROR(VLOOKUP($B95,FORM6_114_1!$B$3:$H$211,Revenues!H$1,FALSE),0)</f>
        <v>2272795</v>
      </c>
      <c r="I95">
        <f>IFERROR(VLOOKUP($B95,FORM6_114_1!$B$3:$H$211,Revenues!I$1,FALSE),0)</f>
        <v>1863530</v>
      </c>
      <c r="J95" t="b">
        <f t="shared" si="1"/>
        <v>0</v>
      </c>
    </row>
    <row r="96" spans="1:10" ht="16.8" x14ac:dyDescent="0.35">
      <c r="A96" s="33" t="s">
        <v>21</v>
      </c>
      <c r="B96" s="33">
        <v>54</v>
      </c>
      <c r="C96" s="33"/>
      <c r="D96">
        <f>IFERROR(VLOOKUP($B96,FORM6_114_1!$B$3:$H$211,Revenues!D$1,FALSE),0)</f>
        <v>39314091</v>
      </c>
      <c r="E96">
        <f>IFERROR(VLOOKUP($B96,FORM6_114_1!$B$3:$H$211,Revenues!E$1,FALSE),0)</f>
        <v>27665299</v>
      </c>
      <c r="F96">
        <f>IFERROR(VLOOKUP($B96,FORM6_114_1!$B$3:$H$211,Revenues!F$1,FALSE),0)</f>
        <v>39570191</v>
      </c>
      <c r="G96">
        <f>IFERROR(VLOOKUP($B96,FORM6_114_1!$B$3:$H$211,Revenues!G$1,FALSE),0)</f>
        <v>51465986</v>
      </c>
      <c r="H96">
        <f>IFERROR(VLOOKUP($B96,FORM6_114_1!$B$3:$H$211,Revenues!H$1,FALSE),0)</f>
        <v>70062858</v>
      </c>
      <c r="I96">
        <f>IFERROR(VLOOKUP($B96,FORM6_114_1!$B$3:$H$211,Revenues!I$1,FALSE),0)</f>
        <v>71222528</v>
      </c>
      <c r="J96" t="b">
        <f t="shared" si="1"/>
        <v>0</v>
      </c>
    </row>
    <row r="97" spans="1:10" ht="16.8" x14ac:dyDescent="0.35">
      <c r="A97" s="33" t="s">
        <v>22</v>
      </c>
      <c r="B97" s="33">
        <v>55</v>
      </c>
      <c r="C97" s="33"/>
      <c r="D97">
        <f>IFERROR(VLOOKUP($B97,FORM6_114_1!$B$3:$H$211,Revenues!D$1,FALSE),0)</f>
        <v>10367460</v>
      </c>
      <c r="E97">
        <f>IFERROR(VLOOKUP($B97,FORM6_114_1!$B$3:$H$211,Revenues!E$1,FALSE),0)</f>
        <v>9967752</v>
      </c>
      <c r="F97">
        <f>IFERROR(VLOOKUP($B97,FORM6_114_1!$B$3:$H$211,Revenues!F$1,FALSE),0)</f>
        <v>9331645</v>
      </c>
      <c r="G97">
        <f>IFERROR(VLOOKUP($B97,FORM6_114_1!$B$3:$H$211,Revenues!G$1,FALSE),0)</f>
        <v>8682741</v>
      </c>
      <c r="H97">
        <f>IFERROR(VLOOKUP($B97,FORM6_114_1!$B$3:$H$211,Revenues!H$1,FALSE),0)</f>
        <v>9825275</v>
      </c>
      <c r="I97">
        <f>IFERROR(VLOOKUP($B97,FORM6_114_1!$B$3:$H$211,Revenues!I$1,FALSE),0)</f>
        <v>11896887</v>
      </c>
      <c r="J97" t="b">
        <f t="shared" si="1"/>
        <v>0</v>
      </c>
    </row>
    <row r="98" spans="1:10" ht="16.8" x14ac:dyDescent="0.35">
      <c r="A98" s="33" t="s">
        <v>23</v>
      </c>
      <c r="B98" s="33">
        <v>56</v>
      </c>
      <c r="C98" s="33"/>
      <c r="D98">
        <f>IFERROR(VLOOKUP($B98,FORM6_114_1!$B$3:$H$211,Revenues!D$1,FALSE),0)</f>
        <v>917260208</v>
      </c>
      <c r="E98">
        <f>IFERROR(VLOOKUP($B98,FORM6_114_1!$B$3:$H$211,Revenues!E$1,FALSE),0)</f>
        <v>951950847</v>
      </c>
      <c r="F98">
        <f>IFERROR(VLOOKUP($B98,FORM6_114_1!$B$3:$H$211,Revenues!F$1,FALSE),0)</f>
        <v>1036440240</v>
      </c>
      <c r="G98">
        <f>IFERROR(VLOOKUP($B98,FORM6_114_1!$B$3:$H$211,Revenues!G$1,FALSE),0)</f>
        <v>1126032844</v>
      </c>
      <c r="H98">
        <f>IFERROR(VLOOKUP($B98,FORM6_114_1!$B$3:$H$211,Revenues!H$1,FALSE),0)</f>
        <v>1150113180</v>
      </c>
      <c r="I98">
        <f>IFERROR(VLOOKUP($B98,FORM6_114_1!$B$3:$H$211,Revenues!I$1,FALSE),0)</f>
        <v>1171694128</v>
      </c>
      <c r="J98" t="b">
        <f t="shared" si="1"/>
        <v>0</v>
      </c>
    </row>
    <row r="99" spans="1:10" ht="16.8" x14ac:dyDescent="0.35">
      <c r="A99" s="33" t="s">
        <v>24</v>
      </c>
      <c r="B99" s="33">
        <v>58</v>
      </c>
      <c r="C99" s="33"/>
      <c r="D99">
        <f>IFERROR(VLOOKUP($B99,FORM6_114_1!$B$3:$H$211,Revenues!D$1,FALSE),0)</f>
        <v>1117179</v>
      </c>
      <c r="E99">
        <f>IFERROR(VLOOKUP($B99,FORM6_114_1!$B$3:$H$211,Revenues!E$1,FALSE),0)</f>
        <v>1904813</v>
      </c>
      <c r="F99">
        <f>IFERROR(VLOOKUP($B99,FORM6_114_1!$B$3:$H$211,Revenues!F$1,FALSE),0)</f>
        <v>3604940</v>
      </c>
      <c r="G99">
        <f>IFERROR(VLOOKUP($B99,FORM6_114_1!$B$3:$H$211,Revenues!G$1,FALSE),0)</f>
        <v>3912155</v>
      </c>
      <c r="H99">
        <f>IFERROR(VLOOKUP($B99,FORM6_114_1!$B$3:$H$211,Revenues!H$1,FALSE),0)</f>
        <v>2901783</v>
      </c>
      <c r="I99">
        <f>IFERROR(VLOOKUP($B99,FORM6_114_1!$B$3:$H$211,Revenues!I$1,FALSE),0)</f>
        <v>2708429</v>
      </c>
      <c r="J99" t="b">
        <f t="shared" si="1"/>
        <v>0</v>
      </c>
    </row>
    <row r="100" spans="1:10" ht="16.8" x14ac:dyDescent="0.35">
      <c r="A100" s="33" t="s">
        <v>25</v>
      </c>
      <c r="B100" s="33">
        <v>59</v>
      </c>
      <c r="C100" s="33"/>
      <c r="D100">
        <f>IFERROR(VLOOKUP($B100,FORM6_114_1!$B$3:$H$211,Revenues!D$1,FALSE),0)</f>
        <v>307997031</v>
      </c>
      <c r="E100">
        <f>IFERROR(VLOOKUP($B100,FORM6_114_1!$B$3:$H$211,Revenues!E$1,FALSE),0)</f>
        <v>301112248</v>
      </c>
      <c r="F100">
        <f>IFERROR(VLOOKUP($B100,FORM6_114_1!$B$3:$H$211,Revenues!F$1,FALSE),0)</f>
        <v>326942792</v>
      </c>
      <c r="G100">
        <f>IFERROR(VLOOKUP($B100,FORM6_114_1!$B$3:$H$211,Revenues!G$1,FALSE),0)</f>
        <v>331258445</v>
      </c>
      <c r="H100">
        <f>IFERROR(VLOOKUP($B100,FORM6_114_1!$B$3:$H$211,Revenues!H$1,FALSE),0)</f>
        <v>385971878</v>
      </c>
      <c r="I100">
        <f>IFERROR(VLOOKUP($B100,FORM6_114_1!$B$3:$H$211,Revenues!I$1,FALSE),0)</f>
        <v>365647223</v>
      </c>
      <c r="J100" t="b">
        <f t="shared" si="1"/>
        <v>0</v>
      </c>
    </row>
    <row r="101" spans="1:10" ht="16.8" x14ac:dyDescent="0.35">
      <c r="A101" s="33" t="s">
        <v>26</v>
      </c>
      <c r="B101" s="33">
        <v>66</v>
      </c>
      <c r="C101" s="33"/>
      <c r="D101">
        <f>IFERROR(VLOOKUP($B101,FORM6_114_1!$B$3:$H$211,Revenues!D$1,FALSE),0)</f>
        <v>57487881</v>
      </c>
      <c r="E101">
        <f>IFERROR(VLOOKUP($B101,FORM6_114_1!$B$3:$H$211,Revenues!E$1,FALSE),0)</f>
        <v>64888785</v>
      </c>
      <c r="F101">
        <f>IFERROR(VLOOKUP($B101,FORM6_114_1!$B$3:$H$211,Revenues!F$1,FALSE),0)</f>
        <v>61509576</v>
      </c>
      <c r="G101">
        <f>IFERROR(VLOOKUP($B101,FORM6_114_1!$B$3:$H$211,Revenues!G$1,FALSE),0)</f>
        <v>58658979</v>
      </c>
      <c r="H101">
        <f>IFERROR(VLOOKUP($B101,FORM6_114_1!$B$3:$H$211,Revenues!H$1,FALSE),0)</f>
        <v>76771276</v>
      </c>
      <c r="I101">
        <f>IFERROR(VLOOKUP($B101,FORM6_114_1!$B$3:$H$211,Revenues!I$1,FALSE),0)</f>
        <v>87955948</v>
      </c>
      <c r="J101" t="b">
        <f t="shared" si="1"/>
        <v>0</v>
      </c>
    </row>
    <row r="102" spans="1:10" ht="16.8" x14ac:dyDescent="0.35">
      <c r="A102" s="33" t="s">
        <v>28</v>
      </c>
      <c r="B102" s="33">
        <v>71</v>
      </c>
      <c r="C102" s="33"/>
      <c r="D102">
        <f>IFERROR(VLOOKUP($B102,FORM6_114_1!$B$3:$H$211,Revenues!D$1,FALSE),0)</f>
        <v>4299987</v>
      </c>
      <c r="E102">
        <f>IFERROR(VLOOKUP($B102,FORM6_114_1!$B$3:$H$211,Revenues!E$1,FALSE),0)</f>
        <v>9157021</v>
      </c>
      <c r="F102">
        <f>IFERROR(VLOOKUP($B102,FORM6_114_1!$B$3:$H$211,Revenues!F$1,FALSE),0)</f>
        <v>23321416</v>
      </c>
      <c r="G102">
        <f>IFERROR(VLOOKUP($B102,FORM6_114_1!$B$3:$H$211,Revenues!G$1,FALSE),0)</f>
        <v>25320300</v>
      </c>
      <c r="H102">
        <f>IFERROR(VLOOKUP($B102,FORM6_114_1!$B$3:$H$211,Revenues!H$1,FALSE),0)</f>
        <v>27676362</v>
      </c>
      <c r="I102">
        <f>IFERROR(VLOOKUP($B102,FORM6_114_1!$B$3:$H$211,Revenues!I$1,FALSE),0)</f>
        <v>7899409</v>
      </c>
      <c r="J102" t="b">
        <f t="shared" si="1"/>
        <v>0</v>
      </c>
    </row>
    <row r="103" spans="1:10" ht="16.8" x14ac:dyDescent="0.35">
      <c r="A103" s="33" t="s">
        <v>29</v>
      </c>
      <c r="B103" s="33">
        <v>75</v>
      </c>
      <c r="C103" s="33">
        <v>144</v>
      </c>
      <c r="D103">
        <f>IFERROR(VLOOKUP($B103,FORM6_114_1!$B$3:$H$211,Revenues!D$1,FALSE)+VLOOKUP($C103,FORM6_114_1!$B$3:$H$211,Revenues!D$1,FALSE),0)</f>
        <v>214935412</v>
      </c>
      <c r="E103">
        <f>IFERROR(VLOOKUP($B103,FORM6_114_1!$B$3:$H$211,Revenues!E$1,FALSE)+VLOOKUP($C103,FORM6_114_1!$B$3:$H$211,Revenues!E$1,FALSE),0)</f>
        <v>227779216</v>
      </c>
      <c r="F103">
        <f>IFERROR(VLOOKUP($B103,FORM6_114_1!$B$3:$H$211,Revenues!F$1,FALSE)+VLOOKUP($C103,FORM6_114_1!$B$3:$H$211,Revenues!F$1,FALSE),0)</f>
        <v>254974184</v>
      </c>
      <c r="G103">
        <f>IFERROR(VLOOKUP($B103,FORM6_114_1!$B$3:$H$211,Revenues!G$1,FALSE)+VLOOKUP($C103,FORM6_114_1!$B$3:$H$211,Revenues!G$1,FALSE),0)</f>
        <v>276374775</v>
      </c>
      <c r="H103">
        <f>IFERROR(VLOOKUP($B103,FORM6_114_1!$B$3:$H$211,Revenues!H$1,FALSE)+VLOOKUP($C103,FORM6_114_1!$B$3:$H$211,Revenues!H$1,FALSE),0)</f>
        <v>263197658</v>
      </c>
      <c r="I103">
        <f>IFERROR(VLOOKUP($B103,FORM6_114_1!$B$3:$H$211,Revenues!I$1,FALSE)+VLOOKUP($C103,FORM6_114_1!$B$3:$H$211,Revenues!I$1,FALSE),0)</f>
        <v>254332040</v>
      </c>
      <c r="J103" t="b">
        <f t="shared" si="1"/>
        <v>0</v>
      </c>
    </row>
    <row r="104" spans="1:10" ht="16.8" x14ac:dyDescent="0.35">
      <c r="A104" s="33" t="s">
        <v>30</v>
      </c>
      <c r="B104" s="33">
        <v>77</v>
      </c>
      <c r="C104" s="33"/>
      <c r="D104">
        <f>IFERROR(VLOOKUP($B104,FORM6_114_1!$B$3:$H$211,Revenues!D$1,FALSE),0)</f>
        <v>210614304</v>
      </c>
      <c r="E104">
        <f>IFERROR(VLOOKUP($B104,FORM6_114_1!$B$3:$H$211,Revenues!E$1,FALSE),0)</f>
        <v>223037595</v>
      </c>
      <c r="F104">
        <f>IFERROR(VLOOKUP($B104,FORM6_114_1!$B$3:$H$211,Revenues!F$1,FALSE),0)</f>
        <v>219845238</v>
      </c>
      <c r="G104">
        <f>IFERROR(VLOOKUP($B104,FORM6_114_1!$B$3:$H$211,Revenues!G$1,FALSE),0)</f>
        <v>227818649</v>
      </c>
      <c r="H104">
        <f>IFERROR(VLOOKUP($B104,FORM6_114_1!$B$3:$H$211,Revenues!H$1,FALSE),0)</f>
        <v>299287082</v>
      </c>
      <c r="I104">
        <f>IFERROR(VLOOKUP($B104,FORM6_114_1!$B$3:$H$211,Revenues!I$1,FALSE),0)</f>
        <v>339764749</v>
      </c>
      <c r="J104" t="b">
        <f t="shared" si="1"/>
        <v>0</v>
      </c>
    </row>
    <row r="105" spans="1:10" ht="16.8" x14ac:dyDescent="0.35">
      <c r="A105" s="33" t="s">
        <v>31</v>
      </c>
      <c r="B105" s="33">
        <v>78</v>
      </c>
      <c r="C105" s="33"/>
      <c r="D105">
        <f>IFERROR(VLOOKUP($B105,FORM6_114_1!$B$3:$H$211,Revenues!D$1,FALSE),0)</f>
        <v>85713483</v>
      </c>
      <c r="E105">
        <f>IFERROR(VLOOKUP($B105,FORM6_114_1!$B$3:$H$211,Revenues!E$1,FALSE),0)</f>
        <v>87945429</v>
      </c>
      <c r="F105">
        <f>IFERROR(VLOOKUP($B105,FORM6_114_1!$B$3:$H$211,Revenues!F$1,FALSE),0)</f>
        <v>86796995</v>
      </c>
      <c r="G105">
        <f>IFERROR(VLOOKUP($B105,FORM6_114_1!$B$3:$H$211,Revenues!G$1,FALSE),0)</f>
        <v>91061171</v>
      </c>
      <c r="H105">
        <f>IFERROR(VLOOKUP($B105,FORM6_114_1!$B$3:$H$211,Revenues!H$1,FALSE),0)</f>
        <v>103848267</v>
      </c>
      <c r="I105">
        <f>IFERROR(VLOOKUP($B105,FORM6_114_1!$B$3:$H$211,Revenues!I$1,FALSE),0)</f>
        <v>113981147</v>
      </c>
      <c r="J105" t="b">
        <f t="shared" si="1"/>
        <v>0</v>
      </c>
    </row>
    <row r="106" spans="1:10" ht="16.8" x14ac:dyDescent="0.35">
      <c r="A106" s="33" t="s">
        <v>32</v>
      </c>
      <c r="B106" s="33">
        <v>79</v>
      </c>
      <c r="C106" s="33"/>
      <c r="D106">
        <f>IFERROR(VLOOKUP($B106,FORM6_114_1!$B$3:$H$211,Revenues!D$1,FALSE),0)</f>
        <v>371721184</v>
      </c>
      <c r="E106">
        <f>IFERROR(VLOOKUP($B106,FORM6_114_1!$B$3:$H$211,Revenues!E$1,FALSE),0)</f>
        <v>371705246</v>
      </c>
      <c r="F106">
        <f>IFERROR(VLOOKUP($B106,FORM6_114_1!$B$3:$H$211,Revenues!F$1,FALSE),0)</f>
        <v>366755702</v>
      </c>
      <c r="G106">
        <f>IFERROR(VLOOKUP($B106,FORM6_114_1!$B$3:$H$211,Revenues!G$1,FALSE),0)</f>
        <v>412002335</v>
      </c>
      <c r="H106">
        <f>IFERROR(VLOOKUP($B106,FORM6_114_1!$B$3:$H$211,Revenues!H$1,FALSE),0)</f>
        <v>448330098</v>
      </c>
      <c r="I106">
        <f>IFERROR(VLOOKUP($B106,FORM6_114_1!$B$3:$H$211,Revenues!I$1,FALSE),0)</f>
        <v>435242646</v>
      </c>
      <c r="J106" t="b">
        <f t="shared" si="1"/>
        <v>0</v>
      </c>
    </row>
    <row r="107" spans="1:10" ht="16.8" x14ac:dyDescent="0.35">
      <c r="A107" s="33" t="s">
        <v>33</v>
      </c>
      <c r="B107" s="33">
        <v>83</v>
      </c>
      <c r="C107" s="33"/>
      <c r="D107">
        <f>IFERROR(VLOOKUP($B107,FORM6_114_1!$B$3:$H$211,Revenues!D$1,FALSE),0)</f>
        <v>11997422</v>
      </c>
      <c r="E107">
        <f>IFERROR(VLOOKUP($B107,FORM6_114_1!$B$3:$H$211,Revenues!E$1,FALSE),0)</f>
        <v>11522250</v>
      </c>
      <c r="F107">
        <f>IFERROR(VLOOKUP($B107,FORM6_114_1!$B$3:$H$211,Revenues!F$1,FALSE),0)</f>
        <v>13258004</v>
      </c>
      <c r="G107">
        <f>IFERROR(VLOOKUP($B107,FORM6_114_1!$B$3:$H$211,Revenues!G$1,FALSE),0)</f>
        <v>14257149</v>
      </c>
      <c r="H107">
        <f>IFERROR(VLOOKUP($B107,FORM6_114_1!$B$3:$H$211,Revenues!H$1,FALSE),0)</f>
        <v>11801561</v>
      </c>
      <c r="I107">
        <f>IFERROR(VLOOKUP($B107,FORM6_114_1!$B$3:$H$211,Revenues!I$1,FALSE),0)</f>
        <v>12985415</v>
      </c>
      <c r="J107" t="b">
        <f t="shared" si="1"/>
        <v>0</v>
      </c>
    </row>
    <row r="108" spans="1:10" ht="16.8" x14ac:dyDescent="0.35">
      <c r="A108" s="33" t="s">
        <v>34</v>
      </c>
      <c r="B108" s="33">
        <v>84</v>
      </c>
      <c r="C108" s="33"/>
      <c r="D108">
        <f>IFERROR(VLOOKUP($B108,FORM6_114_1!$B$3:$H$211,Revenues!D$1,FALSE),0)</f>
        <v>16085332</v>
      </c>
      <c r="E108">
        <f>IFERROR(VLOOKUP($B108,FORM6_114_1!$B$3:$H$211,Revenues!E$1,FALSE),0)</f>
        <v>18488916</v>
      </c>
      <c r="F108">
        <f>IFERROR(VLOOKUP($B108,FORM6_114_1!$B$3:$H$211,Revenues!F$1,FALSE),0)</f>
        <v>19800917</v>
      </c>
      <c r="G108">
        <f>IFERROR(VLOOKUP($B108,FORM6_114_1!$B$3:$H$211,Revenues!G$1,FALSE),0)</f>
        <v>23516382</v>
      </c>
      <c r="H108">
        <f>IFERROR(VLOOKUP($B108,FORM6_114_1!$B$3:$H$211,Revenues!H$1,FALSE),0)</f>
        <v>31205269</v>
      </c>
      <c r="I108">
        <f>IFERROR(VLOOKUP($B108,FORM6_114_1!$B$3:$H$211,Revenues!I$1,FALSE),0)</f>
        <v>27188783</v>
      </c>
      <c r="J108" t="b">
        <f t="shared" si="1"/>
        <v>0</v>
      </c>
    </row>
    <row r="109" spans="1:10" ht="16.8" x14ac:dyDescent="0.35">
      <c r="A109" s="33" t="s">
        <v>35</v>
      </c>
      <c r="B109" s="33">
        <v>85</v>
      </c>
      <c r="C109" s="33"/>
      <c r="D109">
        <f>IFERROR(VLOOKUP($B109,FORM6_114_1!$B$3:$H$211,Revenues!D$1,FALSE),0)</f>
        <v>7188587</v>
      </c>
      <c r="E109">
        <f>IFERROR(VLOOKUP($B109,FORM6_114_1!$B$3:$H$211,Revenues!E$1,FALSE),0)</f>
        <v>7214837</v>
      </c>
      <c r="F109">
        <f>IFERROR(VLOOKUP($B109,FORM6_114_1!$B$3:$H$211,Revenues!F$1,FALSE),0)</f>
        <v>7162527</v>
      </c>
      <c r="G109">
        <f>IFERROR(VLOOKUP($B109,FORM6_114_1!$B$3:$H$211,Revenues!G$1,FALSE),0)</f>
        <v>7289913</v>
      </c>
      <c r="H109">
        <f>IFERROR(VLOOKUP($B109,FORM6_114_1!$B$3:$H$211,Revenues!H$1,FALSE),0)</f>
        <v>6934818</v>
      </c>
      <c r="I109">
        <f>IFERROR(VLOOKUP($B109,FORM6_114_1!$B$3:$H$211,Revenues!I$1,FALSE),0)</f>
        <v>6815501</v>
      </c>
      <c r="J109" t="b">
        <f t="shared" si="1"/>
        <v>0</v>
      </c>
    </row>
    <row r="110" spans="1:10" ht="16.8" x14ac:dyDescent="0.35">
      <c r="A110" s="33" t="s">
        <v>36</v>
      </c>
      <c r="B110" s="33">
        <v>87</v>
      </c>
      <c r="C110" s="33"/>
      <c r="D110">
        <f>IFERROR(VLOOKUP($B110,FORM6_114_1!$B$3:$H$211,Revenues!D$1,FALSE),0)</f>
        <v>2192273</v>
      </c>
      <c r="E110">
        <f>IFERROR(VLOOKUP($B110,FORM6_114_1!$B$3:$H$211,Revenues!E$1,FALSE),0)</f>
        <v>3061439</v>
      </c>
      <c r="F110">
        <f>IFERROR(VLOOKUP($B110,FORM6_114_1!$B$3:$H$211,Revenues!F$1,FALSE),0)</f>
        <v>3760417</v>
      </c>
      <c r="G110">
        <f>IFERROR(VLOOKUP($B110,FORM6_114_1!$B$3:$H$211,Revenues!G$1,FALSE),0)</f>
        <v>3135978</v>
      </c>
      <c r="H110">
        <f>IFERROR(VLOOKUP($B110,FORM6_114_1!$B$3:$H$211,Revenues!H$1,FALSE),0)</f>
        <v>3084390</v>
      </c>
      <c r="I110">
        <f>IFERROR(VLOOKUP($B110,FORM6_114_1!$B$3:$H$211,Revenues!I$1,FALSE),0)</f>
        <v>2853979</v>
      </c>
      <c r="J110" t="b">
        <f t="shared" si="1"/>
        <v>0</v>
      </c>
    </row>
    <row r="111" spans="1:10" ht="16.8" x14ac:dyDescent="0.35">
      <c r="A111" s="33" t="s">
        <v>38</v>
      </c>
      <c r="B111" s="33">
        <v>89</v>
      </c>
      <c r="C111" s="33"/>
      <c r="D111">
        <f>IFERROR(VLOOKUP($B111,FORM6_114_1!$B$3:$H$211,Revenues!D$1,FALSE),0)</f>
        <v>24718356</v>
      </c>
      <c r="E111">
        <f>IFERROR(VLOOKUP($B111,FORM6_114_1!$B$3:$H$211,Revenues!E$1,FALSE),0)</f>
        <v>20612135</v>
      </c>
      <c r="F111">
        <f>IFERROR(VLOOKUP($B111,FORM6_114_1!$B$3:$H$211,Revenues!F$1,FALSE),0)</f>
        <v>21111984</v>
      </c>
      <c r="G111">
        <f>IFERROR(VLOOKUP($B111,FORM6_114_1!$B$3:$H$211,Revenues!G$1,FALSE),0)</f>
        <v>20428053</v>
      </c>
      <c r="H111">
        <f>IFERROR(VLOOKUP($B111,FORM6_114_1!$B$3:$H$211,Revenues!H$1,FALSE),0)</f>
        <v>21424180</v>
      </c>
      <c r="I111">
        <f>IFERROR(VLOOKUP($B111,FORM6_114_1!$B$3:$H$211,Revenues!I$1,FALSE),0)</f>
        <v>22547987</v>
      </c>
      <c r="J111" t="b">
        <f t="shared" si="1"/>
        <v>0</v>
      </c>
    </row>
    <row r="112" spans="1:10" ht="16.8" x14ac:dyDescent="0.35">
      <c r="A112" s="33" t="s">
        <v>39</v>
      </c>
      <c r="B112" s="33">
        <v>91</v>
      </c>
      <c r="C112" s="33"/>
      <c r="D112">
        <f>IFERROR(VLOOKUP($B112,FORM6_114_1!$B$3:$H$211,Revenues!D$1,FALSE),0)</f>
        <v>103425796</v>
      </c>
      <c r="E112">
        <f>IFERROR(VLOOKUP($B112,FORM6_114_1!$B$3:$H$211,Revenues!E$1,FALSE),0)</f>
        <v>110249590</v>
      </c>
      <c r="F112">
        <f>IFERROR(VLOOKUP($B112,FORM6_114_1!$B$3:$H$211,Revenues!F$1,FALSE),0)</f>
        <v>115492027</v>
      </c>
      <c r="G112">
        <f>IFERROR(VLOOKUP($B112,FORM6_114_1!$B$3:$H$211,Revenues!G$1,FALSE),0)</f>
        <v>122513049</v>
      </c>
      <c r="H112">
        <f>IFERROR(VLOOKUP($B112,FORM6_114_1!$B$3:$H$211,Revenues!H$1,FALSE),0)</f>
        <v>134187801</v>
      </c>
      <c r="I112">
        <f>IFERROR(VLOOKUP($B112,FORM6_114_1!$B$3:$H$211,Revenues!I$1,FALSE),0)</f>
        <v>139531809</v>
      </c>
      <c r="J112" t="b">
        <f t="shared" si="1"/>
        <v>0</v>
      </c>
    </row>
    <row r="113" spans="1:10" ht="16.8" x14ac:dyDescent="0.35">
      <c r="A113" s="33" t="s">
        <v>41</v>
      </c>
      <c r="B113" s="33">
        <v>94</v>
      </c>
      <c r="C113" s="33"/>
      <c r="D113">
        <f>IFERROR(VLOOKUP($B113,FORM6_114_1!$B$3:$H$211,Revenues!D$1,FALSE),0)</f>
        <v>4537518</v>
      </c>
      <c r="E113">
        <f>IFERROR(VLOOKUP($B113,FORM6_114_1!$B$3:$H$211,Revenues!E$1,FALSE),0)</f>
        <v>4057425</v>
      </c>
      <c r="F113">
        <f>IFERROR(VLOOKUP($B113,FORM6_114_1!$B$3:$H$211,Revenues!F$1,FALSE),0)</f>
        <v>4545176</v>
      </c>
      <c r="G113">
        <f>IFERROR(VLOOKUP($B113,FORM6_114_1!$B$3:$H$211,Revenues!G$1,FALSE),0)</f>
        <v>4908067</v>
      </c>
      <c r="H113">
        <f>IFERROR(VLOOKUP($B113,FORM6_114_1!$B$3:$H$211,Revenues!H$1,FALSE),0)</f>
        <v>4768556</v>
      </c>
      <c r="I113">
        <f>IFERROR(VLOOKUP($B113,FORM6_114_1!$B$3:$H$211,Revenues!I$1,FALSE),0)</f>
        <v>4430717</v>
      </c>
      <c r="J113" t="b">
        <f t="shared" si="1"/>
        <v>0</v>
      </c>
    </row>
    <row r="114" spans="1:10" ht="16.8" x14ac:dyDescent="0.35">
      <c r="A114" s="33" t="s">
        <v>43</v>
      </c>
      <c r="B114" s="33">
        <v>96</v>
      </c>
      <c r="C114" s="33"/>
      <c r="D114">
        <f>IFERROR(VLOOKUP($B114,FORM6_114_1!$B$3:$H$211,Revenues!D$1,FALSE),0)</f>
        <v>27702607</v>
      </c>
      <c r="E114">
        <f>IFERROR(VLOOKUP($B114,FORM6_114_1!$B$3:$H$211,Revenues!E$1,FALSE),0)</f>
        <v>38946700</v>
      </c>
      <c r="F114">
        <f>IFERROR(VLOOKUP($B114,FORM6_114_1!$B$3:$H$211,Revenues!F$1,FALSE),0)</f>
        <v>40477451</v>
      </c>
      <c r="G114">
        <f>IFERROR(VLOOKUP($B114,FORM6_114_1!$B$3:$H$211,Revenues!G$1,FALSE),0)</f>
        <v>28724440</v>
      </c>
      <c r="H114">
        <f>IFERROR(VLOOKUP($B114,FORM6_114_1!$B$3:$H$211,Revenues!H$1,FALSE),0)</f>
        <v>4982843</v>
      </c>
      <c r="I114">
        <f>IFERROR(VLOOKUP($B114,FORM6_114_1!$B$3:$H$211,Revenues!I$1,FALSE),0)</f>
        <v>92104</v>
      </c>
      <c r="J114" t="b">
        <f t="shared" si="1"/>
        <v>0</v>
      </c>
    </row>
    <row r="115" spans="1:10" ht="16.8" x14ac:dyDescent="0.35">
      <c r="A115" s="33" t="s">
        <v>44</v>
      </c>
      <c r="B115" s="33">
        <v>99</v>
      </c>
      <c r="C115" s="33"/>
      <c r="D115">
        <f>IFERROR(VLOOKUP($B115,FORM6_114_1!$B$3:$H$211,Revenues!D$1,FALSE),0)</f>
        <v>34718638</v>
      </c>
      <c r="E115">
        <f>IFERROR(VLOOKUP($B115,FORM6_114_1!$B$3:$H$211,Revenues!E$1,FALSE),0)</f>
        <v>46060346</v>
      </c>
      <c r="F115">
        <f>IFERROR(VLOOKUP($B115,FORM6_114_1!$B$3:$H$211,Revenues!F$1,FALSE),0)</f>
        <v>43465958</v>
      </c>
      <c r="G115">
        <f>IFERROR(VLOOKUP($B115,FORM6_114_1!$B$3:$H$211,Revenues!G$1,FALSE),0)</f>
        <v>41031016</v>
      </c>
      <c r="H115">
        <f>IFERROR(VLOOKUP($B115,FORM6_114_1!$B$3:$H$211,Revenues!H$1,FALSE),0)</f>
        <v>35038966</v>
      </c>
      <c r="I115">
        <f>IFERROR(VLOOKUP($B115,FORM6_114_1!$B$3:$H$211,Revenues!I$1,FALSE),0)</f>
        <v>42053061</v>
      </c>
      <c r="J115" t="b">
        <f t="shared" si="1"/>
        <v>0</v>
      </c>
    </row>
    <row r="116" spans="1:10" ht="16.8" x14ac:dyDescent="0.35">
      <c r="A116" s="33" t="s">
        <v>45</v>
      </c>
      <c r="B116" s="33">
        <v>100</v>
      </c>
      <c r="C116" s="33"/>
      <c r="D116">
        <f>IFERROR(VLOOKUP($B116,FORM6_114_1!$B$3:$H$211,Revenues!D$1,FALSE),0)</f>
        <v>797113806</v>
      </c>
      <c r="E116">
        <f>IFERROR(VLOOKUP($B116,FORM6_114_1!$B$3:$H$211,Revenues!E$1,FALSE),0)</f>
        <v>950482979</v>
      </c>
      <c r="F116">
        <f>IFERROR(VLOOKUP($B116,FORM6_114_1!$B$3:$H$211,Revenues!F$1,FALSE),0)</f>
        <v>1026784240</v>
      </c>
      <c r="G116">
        <f>IFERROR(VLOOKUP($B116,FORM6_114_1!$B$3:$H$211,Revenues!G$1,FALSE),0)</f>
        <v>1079353058</v>
      </c>
      <c r="H116">
        <f>IFERROR(VLOOKUP($B116,FORM6_114_1!$B$3:$H$211,Revenues!H$1,FALSE),0)</f>
        <v>1184951863</v>
      </c>
      <c r="I116">
        <f>IFERROR(VLOOKUP($B116,FORM6_114_1!$B$3:$H$211,Revenues!I$1,FALSE),0)</f>
        <v>1596911647</v>
      </c>
      <c r="J116" t="b">
        <f t="shared" si="1"/>
        <v>0</v>
      </c>
    </row>
    <row r="117" spans="1:10" ht="16.8" x14ac:dyDescent="0.35">
      <c r="A117" s="33" t="s">
        <v>46</v>
      </c>
      <c r="B117" s="33">
        <v>102</v>
      </c>
      <c r="C117" s="33"/>
      <c r="D117">
        <f>IFERROR(VLOOKUP($B117,FORM6_114_1!$B$3:$H$211,Revenues!D$1,FALSE),0)</f>
        <v>8121600</v>
      </c>
      <c r="E117">
        <f>IFERROR(VLOOKUP($B117,FORM6_114_1!$B$3:$H$211,Revenues!E$1,FALSE),0)</f>
        <v>8950981</v>
      </c>
      <c r="F117">
        <f>IFERROR(VLOOKUP($B117,FORM6_114_1!$B$3:$H$211,Revenues!F$1,FALSE),0)</f>
        <v>7296774</v>
      </c>
      <c r="G117">
        <f>IFERROR(VLOOKUP($B117,FORM6_114_1!$B$3:$H$211,Revenues!G$1,FALSE),0)</f>
        <v>8481338</v>
      </c>
      <c r="H117">
        <f>IFERROR(VLOOKUP($B117,FORM6_114_1!$B$3:$H$211,Revenues!H$1,FALSE),0)</f>
        <v>11272147</v>
      </c>
      <c r="I117">
        <f>IFERROR(VLOOKUP($B117,FORM6_114_1!$B$3:$H$211,Revenues!I$1,FALSE),0)</f>
        <v>12533070</v>
      </c>
      <c r="J117" t="b">
        <f t="shared" si="1"/>
        <v>0</v>
      </c>
    </row>
    <row r="118" spans="1:10" ht="16.8" x14ac:dyDescent="0.35">
      <c r="A118" s="33" t="s">
        <v>47</v>
      </c>
      <c r="B118" s="33">
        <v>103</v>
      </c>
      <c r="C118" s="33"/>
      <c r="D118">
        <f>IFERROR(VLOOKUP($B118,FORM6_114_1!$B$3:$H$211,Revenues!D$1,FALSE),0)</f>
        <v>331635122</v>
      </c>
      <c r="E118">
        <f>IFERROR(VLOOKUP($B118,FORM6_114_1!$B$3:$H$211,Revenues!E$1,FALSE),0)</f>
        <v>347104907</v>
      </c>
      <c r="F118">
        <f>IFERROR(VLOOKUP($B118,FORM6_114_1!$B$3:$H$211,Revenues!F$1,FALSE),0)</f>
        <v>348618278</v>
      </c>
      <c r="G118">
        <f>IFERROR(VLOOKUP($B118,FORM6_114_1!$B$3:$H$211,Revenues!G$1,FALSE),0)</f>
        <v>376249333</v>
      </c>
      <c r="H118">
        <f>IFERROR(VLOOKUP($B118,FORM6_114_1!$B$3:$H$211,Revenues!H$1,FALSE),0)</f>
        <v>400975531</v>
      </c>
      <c r="I118">
        <f>IFERROR(VLOOKUP($B118,FORM6_114_1!$B$3:$H$211,Revenues!I$1,FALSE),0)</f>
        <v>427316901</v>
      </c>
      <c r="J118" t="b">
        <f t="shared" si="1"/>
        <v>0</v>
      </c>
    </row>
    <row r="119" spans="1:10" ht="16.8" x14ac:dyDescent="0.35">
      <c r="A119" s="33" t="s">
        <v>49</v>
      </c>
      <c r="B119" s="33">
        <v>107</v>
      </c>
      <c r="C119" s="33"/>
      <c r="D119">
        <f>IFERROR(VLOOKUP($B119,FORM6_114_1!$B$3:$H$211,Revenues!D$1,FALSE),0)</f>
        <v>407790067</v>
      </c>
      <c r="E119">
        <f>IFERROR(VLOOKUP($B119,FORM6_114_1!$B$3:$H$211,Revenues!E$1,FALSE),0)</f>
        <v>388073268</v>
      </c>
      <c r="F119">
        <f>IFERROR(VLOOKUP($B119,FORM6_114_1!$B$3:$H$211,Revenues!F$1,FALSE),0)</f>
        <v>445011773</v>
      </c>
      <c r="G119">
        <f>IFERROR(VLOOKUP($B119,FORM6_114_1!$B$3:$H$211,Revenues!G$1,FALSE),0)</f>
        <v>460105131</v>
      </c>
      <c r="H119">
        <f>IFERROR(VLOOKUP($B119,FORM6_114_1!$B$3:$H$211,Revenues!H$1,FALSE),0)</f>
        <v>454225683</v>
      </c>
      <c r="I119">
        <f>IFERROR(VLOOKUP($B119,FORM6_114_1!$B$3:$H$211,Revenues!I$1,FALSE),0)</f>
        <v>557818538</v>
      </c>
      <c r="J119" t="b">
        <f t="shared" si="1"/>
        <v>0</v>
      </c>
    </row>
    <row r="120" spans="1:10" ht="16.8" x14ac:dyDescent="0.35">
      <c r="A120" s="33" t="s">
        <v>50</v>
      </c>
      <c r="B120" s="33">
        <v>108</v>
      </c>
      <c r="C120" s="33"/>
      <c r="D120">
        <f>IFERROR(VLOOKUP($B120,FORM6_114_1!$B$3:$H$211,Revenues!D$1,FALSE),0)</f>
        <v>61412177</v>
      </c>
      <c r="E120">
        <f>IFERROR(VLOOKUP($B120,FORM6_114_1!$B$3:$H$211,Revenues!E$1,FALSE),0)</f>
        <v>69308490</v>
      </c>
      <c r="F120">
        <f>IFERROR(VLOOKUP($B120,FORM6_114_1!$B$3:$H$211,Revenues!F$1,FALSE),0)</f>
        <v>72761606</v>
      </c>
      <c r="G120">
        <f>IFERROR(VLOOKUP($B120,FORM6_114_1!$B$3:$H$211,Revenues!G$1,FALSE),0)</f>
        <v>76238401</v>
      </c>
      <c r="H120">
        <f>IFERROR(VLOOKUP($B120,FORM6_114_1!$B$3:$H$211,Revenues!H$1,FALSE),0)</f>
        <v>79323783</v>
      </c>
      <c r="I120">
        <f>IFERROR(VLOOKUP($B120,FORM6_114_1!$B$3:$H$211,Revenues!I$1,FALSE),0)</f>
        <v>72715236</v>
      </c>
      <c r="J120" t="b">
        <f t="shared" si="1"/>
        <v>0</v>
      </c>
    </row>
    <row r="121" spans="1:10" ht="16.8" x14ac:dyDescent="0.35">
      <c r="A121" s="33" t="s">
        <v>51</v>
      </c>
      <c r="B121" s="33">
        <v>113</v>
      </c>
      <c r="C121" s="33"/>
      <c r="D121">
        <f>IFERROR(VLOOKUP($B121,FORM6_114_1!$B$3:$H$211,Revenues!D$1,FALSE),0)</f>
        <v>4343880</v>
      </c>
      <c r="E121">
        <f>IFERROR(VLOOKUP($B121,FORM6_114_1!$B$3:$H$211,Revenues!E$1,FALSE),0)</f>
        <v>2945175</v>
      </c>
      <c r="F121">
        <f>IFERROR(VLOOKUP($B121,FORM6_114_1!$B$3:$H$211,Revenues!F$1,FALSE),0)</f>
        <v>8288953</v>
      </c>
      <c r="G121">
        <f>IFERROR(VLOOKUP($B121,FORM6_114_1!$B$3:$H$211,Revenues!G$1,FALSE),0)</f>
        <v>6144783</v>
      </c>
      <c r="H121">
        <f>IFERROR(VLOOKUP($B121,FORM6_114_1!$B$3:$H$211,Revenues!H$1,FALSE),0)</f>
        <v>3993136</v>
      </c>
      <c r="I121">
        <f>IFERROR(VLOOKUP($B121,FORM6_114_1!$B$3:$H$211,Revenues!I$1,FALSE),0)</f>
        <v>2933342</v>
      </c>
      <c r="J121" t="b">
        <f t="shared" si="1"/>
        <v>0</v>
      </c>
    </row>
    <row r="122" spans="1:10" ht="16.8" x14ac:dyDescent="0.35">
      <c r="A122" s="33" t="s">
        <v>52</v>
      </c>
      <c r="B122" s="33">
        <v>114</v>
      </c>
      <c r="C122" s="33"/>
      <c r="D122">
        <f>IFERROR(VLOOKUP($B122,FORM6_114_1!$B$3:$H$211,Revenues!D$1,FALSE),0)</f>
        <v>62512627</v>
      </c>
      <c r="E122">
        <f>IFERROR(VLOOKUP($B122,FORM6_114_1!$B$3:$H$211,Revenues!E$1,FALSE),0)</f>
        <v>67626221</v>
      </c>
      <c r="F122">
        <f>IFERROR(VLOOKUP($B122,FORM6_114_1!$B$3:$H$211,Revenues!F$1,FALSE),0)</f>
        <v>79122870</v>
      </c>
      <c r="G122">
        <f>IFERROR(VLOOKUP($B122,FORM6_114_1!$B$3:$H$211,Revenues!G$1,FALSE),0)</f>
        <v>108745717</v>
      </c>
      <c r="H122">
        <f>IFERROR(VLOOKUP($B122,FORM6_114_1!$B$3:$H$211,Revenues!H$1,FALSE),0)</f>
        <v>67009796</v>
      </c>
      <c r="I122">
        <f>IFERROR(VLOOKUP($B122,FORM6_114_1!$B$3:$H$211,Revenues!I$1,FALSE),0)</f>
        <v>40790389</v>
      </c>
      <c r="J122" t="b">
        <f t="shared" si="1"/>
        <v>0</v>
      </c>
    </row>
    <row r="123" spans="1:10" ht="16.8" x14ac:dyDescent="0.35">
      <c r="A123" s="33" t="s">
        <v>53</v>
      </c>
      <c r="B123" s="33">
        <v>115</v>
      </c>
      <c r="C123" s="33"/>
      <c r="D123">
        <f>IFERROR(VLOOKUP($B123,FORM6_114_1!$B$3:$H$211,Revenues!D$1,FALSE),0)</f>
        <v>29607591</v>
      </c>
      <c r="E123">
        <f>IFERROR(VLOOKUP($B123,FORM6_114_1!$B$3:$H$211,Revenues!E$1,FALSE),0)</f>
        <v>30754093</v>
      </c>
      <c r="F123">
        <f>IFERROR(VLOOKUP($B123,FORM6_114_1!$B$3:$H$211,Revenues!F$1,FALSE),0)</f>
        <v>30782711</v>
      </c>
      <c r="G123">
        <f>IFERROR(VLOOKUP($B123,FORM6_114_1!$B$3:$H$211,Revenues!G$1,FALSE),0)</f>
        <v>35305815</v>
      </c>
      <c r="H123">
        <f>IFERROR(VLOOKUP($B123,FORM6_114_1!$B$3:$H$211,Revenues!H$1,FALSE),0)</f>
        <v>44040980</v>
      </c>
      <c r="I123">
        <f>IFERROR(VLOOKUP($B123,FORM6_114_1!$B$3:$H$211,Revenues!I$1,FALSE),0)</f>
        <v>45730050</v>
      </c>
      <c r="J123" t="b">
        <f t="shared" si="1"/>
        <v>0</v>
      </c>
    </row>
    <row r="124" spans="1:10" ht="16.8" x14ac:dyDescent="0.35">
      <c r="A124" s="33" t="s">
        <v>56</v>
      </c>
      <c r="B124" s="33">
        <v>122</v>
      </c>
      <c r="C124" s="33"/>
      <c r="D124">
        <f>IFERROR(VLOOKUP($B124,FORM6_114_1!$B$3:$H$211,Revenues!D$1,FALSE),0)</f>
        <v>43134194</v>
      </c>
      <c r="E124">
        <f>IFERROR(VLOOKUP($B124,FORM6_114_1!$B$3:$H$211,Revenues!E$1,FALSE),0)</f>
        <v>48728888</v>
      </c>
      <c r="F124">
        <f>IFERROR(VLOOKUP($B124,FORM6_114_1!$B$3:$H$211,Revenues!F$1,FALSE),0)</f>
        <v>48229902</v>
      </c>
      <c r="G124">
        <f>IFERROR(VLOOKUP($B124,FORM6_114_1!$B$3:$H$211,Revenues!G$1,FALSE),0)</f>
        <v>52604007</v>
      </c>
      <c r="H124">
        <f>IFERROR(VLOOKUP($B124,FORM6_114_1!$B$3:$H$211,Revenues!H$1,FALSE),0)</f>
        <v>47308541</v>
      </c>
      <c r="I124">
        <f>IFERROR(VLOOKUP($B124,FORM6_114_1!$B$3:$H$211,Revenues!I$1,FALSE),0)</f>
        <v>64059317</v>
      </c>
      <c r="J124" t="b">
        <f t="shared" si="1"/>
        <v>0</v>
      </c>
    </row>
    <row r="125" spans="1:10" ht="16.8" x14ac:dyDescent="0.35">
      <c r="A125" s="33" t="s">
        <v>57</v>
      </c>
      <c r="B125" s="33">
        <v>123</v>
      </c>
      <c r="C125" s="33"/>
      <c r="D125">
        <f>IFERROR(VLOOKUP($B125,FORM6_114_1!$B$3:$H$211,Revenues!D$1,FALSE),0)</f>
        <v>62982762</v>
      </c>
      <c r="E125">
        <f>IFERROR(VLOOKUP($B125,FORM6_114_1!$B$3:$H$211,Revenues!E$1,FALSE),0)</f>
        <v>57467851</v>
      </c>
      <c r="F125">
        <f>IFERROR(VLOOKUP($B125,FORM6_114_1!$B$3:$H$211,Revenues!F$1,FALSE),0)</f>
        <v>63131709</v>
      </c>
      <c r="G125">
        <f>IFERROR(VLOOKUP($B125,FORM6_114_1!$B$3:$H$211,Revenues!G$1,FALSE),0)</f>
        <v>70364284</v>
      </c>
      <c r="H125">
        <f>IFERROR(VLOOKUP($B125,FORM6_114_1!$B$3:$H$211,Revenues!H$1,FALSE),0)</f>
        <v>81015331</v>
      </c>
      <c r="I125">
        <f>IFERROR(VLOOKUP($B125,FORM6_114_1!$B$3:$H$211,Revenues!I$1,FALSE),0)</f>
        <v>70967243</v>
      </c>
      <c r="J125" t="b">
        <f t="shared" si="1"/>
        <v>0</v>
      </c>
    </row>
    <row r="126" spans="1:10" ht="16.8" x14ac:dyDescent="0.35">
      <c r="A126" s="33" t="s">
        <v>58</v>
      </c>
      <c r="B126" s="33">
        <v>124</v>
      </c>
      <c r="C126" s="33"/>
      <c r="D126">
        <f>IFERROR(VLOOKUP($B126,FORM6_114_1!$B$3:$H$211,Revenues!D$1,FALSE),0)</f>
        <v>15389723</v>
      </c>
      <c r="E126">
        <f>IFERROR(VLOOKUP($B126,FORM6_114_1!$B$3:$H$211,Revenues!E$1,FALSE),0)</f>
        <v>18828969</v>
      </c>
      <c r="F126">
        <f>IFERROR(VLOOKUP($B126,FORM6_114_1!$B$3:$H$211,Revenues!F$1,FALSE),0)</f>
        <v>20527412</v>
      </c>
      <c r="G126">
        <f>IFERROR(VLOOKUP($B126,FORM6_114_1!$B$3:$H$211,Revenues!G$1,FALSE),0)</f>
        <v>20629417</v>
      </c>
      <c r="H126">
        <f>IFERROR(VLOOKUP($B126,FORM6_114_1!$B$3:$H$211,Revenues!H$1,FALSE),0)</f>
        <v>14086481</v>
      </c>
      <c r="I126">
        <f>IFERROR(VLOOKUP($B126,FORM6_114_1!$B$3:$H$211,Revenues!I$1,FALSE),0)</f>
        <v>12405545</v>
      </c>
      <c r="J126" t="b">
        <f t="shared" si="1"/>
        <v>0</v>
      </c>
    </row>
    <row r="127" spans="1:10" ht="16.8" x14ac:dyDescent="0.35">
      <c r="A127" s="33" t="s">
        <v>59</v>
      </c>
      <c r="B127" s="33">
        <v>131</v>
      </c>
      <c r="C127" s="33"/>
      <c r="D127">
        <f>IFERROR(VLOOKUP($B127,FORM6_114_1!$B$3:$H$211,Revenues!D$1,FALSE),0)</f>
        <v>105757085</v>
      </c>
      <c r="E127">
        <f>IFERROR(VLOOKUP($B127,FORM6_114_1!$B$3:$H$211,Revenues!E$1,FALSE),0)</f>
        <v>110683198</v>
      </c>
      <c r="F127">
        <f>IFERROR(VLOOKUP($B127,FORM6_114_1!$B$3:$H$211,Revenues!F$1,FALSE),0)</f>
        <v>113682763</v>
      </c>
      <c r="G127">
        <f>IFERROR(VLOOKUP($B127,FORM6_114_1!$B$3:$H$211,Revenues!G$1,FALSE),0)</f>
        <v>115556579</v>
      </c>
      <c r="H127">
        <f>IFERROR(VLOOKUP($B127,FORM6_114_1!$B$3:$H$211,Revenues!H$1,FALSE),0)</f>
        <v>104528589</v>
      </c>
      <c r="I127">
        <f>IFERROR(VLOOKUP($B127,FORM6_114_1!$B$3:$H$211,Revenues!I$1,FALSE),0)</f>
        <v>93521342</v>
      </c>
      <c r="J127" t="b">
        <f t="shared" si="1"/>
        <v>0</v>
      </c>
    </row>
    <row r="128" spans="1:10" ht="16.8" x14ac:dyDescent="0.35">
      <c r="A128" s="33" t="s">
        <v>60</v>
      </c>
      <c r="B128" s="33">
        <v>132</v>
      </c>
      <c r="C128" s="33"/>
      <c r="D128">
        <f>IFERROR(VLOOKUP($B128,FORM6_114_1!$B$3:$H$211,Revenues!D$1,FALSE),0)</f>
        <v>23201483</v>
      </c>
      <c r="E128">
        <f>IFERROR(VLOOKUP($B128,FORM6_114_1!$B$3:$H$211,Revenues!E$1,FALSE),0)</f>
        <v>24662470</v>
      </c>
      <c r="F128">
        <f>IFERROR(VLOOKUP($B128,FORM6_114_1!$B$3:$H$211,Revenues!F$1,FALSE),0)</f>
        <v>25672163</v>
      </c>
      <c r="G128">
        <f>IFERROR(VLOOKUP($B128,FORM6_114_1!$B$3:$H$211,Revenues!G$1,FALSE),0)</f>
        <v>33435778</v>
      </c>
      <c r="H128">
        <f>IFERROR(VLOOKUP($B128,FORM6_114_1!$B$3:$H$211,Revenues!H$1,FALSE),0)</f>
        <v>38405500</v>
      </c>
      <c r="I128">
        <f>IFERROR(VLOOKUP($B128,FORM6_114_1!$B$3:$H$211,Revenues!I$1,FALSE),0)</f>
        <v>32247884</v>
      </c>
      <c r="J128" t="b">
        <f t="shared" si="1"/>
        <v>0</v>
      </c>
    </row>
    <row r="129" spans="1:10" ht="16.8" x14ac:dyDescent="0.35">
      <c r="A129" s="33" t="s">
        <v>61</v>
      </c>
      <c r="B129" s="33">
        <v>133</v>
      </c>
      <c r="C129" s="33"/>
      <c r="D129">
        <f>IFERROR(VLOOKUP($B129,FORM6_114_1!$B$3:$H$211,Revenues!D$1,FALSE),0)</f>
        <v>176606865</v>
      </c>
      <c r="E129">
        <f>IFERROR(VLOOKUP($B129,FORM6_114_1!$B$3:$H$211,Revenues!E$1,FALSE),0)</f>
        <v>195873907</v>
      </c>
      <c r="F129">
        <f>IFERROR(VLOOKUP($B129,FORM6_114_1!$B$3:$H$211,Revenues!F$1,FALSE),0)</f>
        <v>219203122</v>
      </c>
      <c r="G129">
        <f>IFERROR(VLOOKUP($B129,FORM6_114_1!$B$3:$H$211,Revenues!G$1,FALSE),0)</f>
        <v>233720792</v>
      </c>
      <c r="H129">
        <f>IFERROR(VLOOKUP($B129,FORM6_114_1!$B$3:$H$211,Revenues!H$1,FALSE),0)</f>
        <v>263982840</v>
      </c>
      <c r="I129">
        <f>IFERROR(VLOOKUP($B129,FORM6_114_1!$B$3:$H$211,Revenues!I$1,FALSE),0)</f>
        <v>284096468</v>
      </c>
      <c r="J129" t="b">
        <f t="shared" si="1"/>
        <v>0</v>
      </c>
    </row>
    <row r="130" spans="1:10" ht="16.8" x14ac:dyDescent="0.35">
      <c r="A130" s="33" t="s">
        <v>62</v>
      </c>
      <c r="B130" s="33">
        <v>134</v>
      </c>
      <c r="C130" s="33"/>
      <c r="D130">
        <f>IFERROR(VLOOKUP($B130,FORM6_114_1!$B$3:$H$211,Revenues!D$1,FALSE),0)</f>
        <v>61633283</v>
      </c>
      <c r="E130">
        <f>IFERROR(VLOOKUP($B130,FORM6_114_1!$B$3:$H$211,Revenues!E$1,FALSE),0)</f>
        <v>67236735</v>
      </c>
      <c r="F130">
        <f>IFERROR(VLOOKUP($B130,FORM6_114_1!$B$3:$H$211,Revenues!F$1,FALSE),0)</f>
        <v>87782582</v>
      </c>
      <c r="G130">
        <f>IFERROR(VLOOKUP($B130,FORM6_114_1!$B$3:$H$211,Revenues!G$1,FALSE),0)</f>
        <v>117988060</v>
      </c>
      <c r="H130">
        <f>IFERROR(VLOOKUP($B130,FORM6_114_1!$B$3:$H$211,Revenues!H$1,FALSE),0)</f>
        <v>140605526</v>
      </c>
      <c r="I130">
        <f>IFERROR(VLOOKUP($B130,FORM6_114_1!$B$3:$H$211,Revenues!I$1,FALSE),0)</f>
        <v>146212669</v>
      </c>
      <c r="J130" t="b">
        <f t="shared" si="1"/>
        <v>0</v>
      </c>
    </row>
    <row r="131" spans="1:10" ht="16.8" x14ac:dyDescent="0.35">
      <c r="A131" s="33" t="s">
        <v>63</v>
      </c>
      <c r="B131" s="33">
        <v>136</v>
      </c>
      <c r="C131" s="33"/>
      <c r="D131">
        <f>IFERROR(VLOOKUP($B131,FORM6_114_1!$B$3:$H$211,Revenues!D$1,FALSE),0)</f>
        <v>4409070</v>
      </c>
      <c r="E131">
        <f>IFERROR(VLOOKUP($B131,FORM6_114_1!$B$3:$H$211,Revenues!E$1,FALSE),0)</f>
        <v>3667556</v>
      </c>
      <c r="F131">
        <f>IFERROR(VLOOKUP($B131,FORM6_114_1!$B$3:$H$211,Revenues!F$1,FALSE),0)</f>
        <v>3132562</v>
      </c>
      <c r="G131">
        <f>IFERROR(VLOOKUP($B131,FORM6_114_1!$B$3:$H$211,Revenues!G$1,FALSE),0)</f>
        <v>2560074</v>
      </c>
      <c r="H131">
        <f>IFERROR(VLOOKUP($B131,FORM6_114_1!$B$3:$H$211,Revenues!H$1,FALSE),0)</f>
        <v>2657580</v>
      </c>
      <c r="I131">
        <f>IFERROR(VLOOKUP($B131,FORM6_114_1!$B$3:$H$211,Revenues!I$1,FALSE),0)</f>
        <v>2374809</v>
      </c>
      <c r="J131" t="b">
        <f t="shared" ref="J131:J194" si="2">IF(COUNTIF(D131:I131,0),"TRUE")</f>
        <v>0</v>
      </c>
    </row>
    <row r="132" spans="1:10" ht="16.8" x14ac:dyDescent="0.35">
      <c r="A132" s="33" t="s">
        <v>64</v>
      </c>
      <c r="B132" s="33">
        <v>139</v>
      </c>
      <c r="C132" s="33"/>
      <c r="D132">
        <f>IFERROR(VLOOKUP($B132,FORM6_114_1!$B$3:$H$211,Revenues!D$1,FALSE),0)</f>
        <v>54551331</v>
      </c>
      <c r="E132">
        <f>IFERROR(VLOOKUP($B132,FORM6_114_1!$B$3:$H$211,Revenues!E$1,FALSE),0)</f>
        <v>56481916</v>
      </c>
      <c r="F132">
        <f>IFERROR(VLOOKUP($B132,FORM6_114_1!$B$3:$H$211,Revenues!F$1,FALSE),0)</f>
        <v>23786310</v>
      </c>
      <c r="G132">
        <f>IFERROR(VLOOKUP($B132,FORM6_114_1!$B$3:$H$211,Revenues!G$1,FALSE),0)</f>
        <v>24034123</v>
      </c>
      <c r="H132">
        <f>IFERROR(VLOOKUP($B132,FORM6_114_1!$B$3:$H$211,Revenues!H$1,FALSE),0)</f>
        <v>23274906</v>
      </c>
      <c r="I132">
        <f>IFERROR(VLOOKUP($B132,FORM6_114_1!$B$3:$H$211,Revenues!I$1,FALSE),0)</f>
        <v>14368681</v>
      </c>
      <c r="J132" t="b">
        <f t="shared" si="2"/>
        <v>0</v>
      </c>
    </row>
    <row r="133" spans="1:10" ht="16.8" x14ac:dyDescent="0.35">
      <c r="A133" s="33" t="s">
        <v>65</v>
      </c>
      <c r="B133" s="33">
        <v>142</v>
      </c>
      <c r="C133" s="33"/>
      <c r="D133">
        <f>IFERROR(VLOOKUP($B133,FORM6_114_1!$B$3:$H$211,Revenues!D$1,FALSE),0)</f>
        <v>10829967</v>
      </c>
      <c r="E133">
        <f>IFERROR(VLOOKUP($B133,FORM6_114_1!$B$3:$H$211,Revenues!E$1,FALSE),0)</f>
        <v>11701792</v>
      </c>
      <c r="F133">
        <f>IFERROR(VLOOKUP($B133,FORM6_114_1!$B$3:$H$211,Revenues!F$1,FALSE),0)</f>
        <v>10975371</v>
      </c>
      <c r="G133">
        <f>IFERROR(VLOOKUP($B133,FORM6_114_1!$B$3:$H$211,Revenues!G$1,FALSE),0)</f>
        <v>12136825</v>
      </c>
      <c r="H133">
        <f>IFERROR(VLOOKUP($B133,FORM6_114_1!$B$3:$H$211,Revenues!H$1,FALSE),0)</f>
        <v>12038680</v>
      </c>
      <c r="I133">
        <f>IFERROR(VLOOKUP($B133,FORM6_114_1!$B$3:$H$211,Revenues!I$1,FALSE),0)</f>
        <v>11951629</v>
      </c>
      <c r="J133" t="b">
        <f t="shared" si="2"/>
        <v>0</v>
      </c>
    </row>
    <row r="134" spans="1:10" ht="16.8" x14ac:dyDescent="0.35">
      <c r="A134" s="33" t="s">
        <v>66</v>
      </c>
      <c r="B134" s="33">
        <v>143</v>
      </c>
      <c r="C134" s="33"/>
      <c r="D134">
        <f>IFERROR(VLOOKUP($B134,FORM6_114_1!$B$3:$H$211,Revenues!D$1,FALSE),0)</f>
        <v>269328011</v>
      </c>
      <c r="E134">
        <f>IFERROR(VLOOKUP($B134,FORM6_114_1!$B$3:$H$211,Revenues!E$1,FALSE),0)</f>
        <v>298895789</v>
      </c>
      <c r="F134">
        <f>IFERROR(VLOOKUP($B134,FORM6_114_1!$B$3:$H$211,Revenues!F$1,FALSE),0)</f>
        <v>278981008</v>
      </c>
      <c r="G134">
        <f>IFERROR(VLOOKUP($B134,FORM6_114_1!$B$3:$H$211,Revenues!G$1,FALSE),0)</f>
        <v>269245689</v>
      </c>
      <c r="H134">
        <f>IFERROR(VLOOKUP($B134,FORM6_114_1!$B$3:$H$211,Revenues!H$1,FALSE),0)</f>
        <v>264921401</v>
      </c>
      <c r="I134">
        <f>IFERROR(VLOOKUP($B134,FORM6_114_1!$B$3:$H$211,Revenues!I$1,FALSE),0)</f>
        <v>285474032</v>
      </c>
      <c r="J134" t="b">
        <f t="shared" si="2"/>
        <v>0</v>
      </c>
    </row>
    <row r="135" spans="1:10" ht="16.8" x14ac:dyDescent="0.35">
      <c r="A135" s="33" t="s">
        <v>68</v>
      </c>
      <c r="B135" s="33">
        <v>145</v>
      </c>
      <c r="C135" s="33"/>
      <c r="D135">
        <f>IFERROR(VLOOKUP($B135,FORM6_114_1!$B$3:$H$211,Revenues!D$1,FALSE),0)</f>
        <v>2542655</v>
      </c>
      <c r="E135">
        <f>IFERROR(VLOOKUP($B135,FORM6_114_1!$B$3:$H$211,Revenues!E$1,FALSE),0)</f>
        <v>2728645</v>
      </c>
      <c r="F135">
        <f>IFERROR(VLOOKUP($B135,FORM6_114_1!$B$3:$H$211,Revenues!F$1,FALSE),0)</f>
        <v>2817856</v>
      </c>
      <c r="G135">
        <f>IFERROR(VLOOKUP($B135,FORM6_114_1!$B$3:$H$211,Revenues!G$1,FALSE),0)</f>
        <v>2994457</v>
      </c>
      <c r="H135">
        <f>IFERROR(VLOOKUP($B135,FORM6_114_1!$B$3:$H$211,Revenues!H$1,FALSE),0)</f>
        <v>3020708</v>
      </c>
      <c r="I135">
        <f>IFERROR(VLOOKUP($B135,FORM6_114_1!$B$3:$H$211,Revenues!I$1,FALSE),0)</f>
        <v>3465431</v>
      </c>
      <c r="J135" t="b">
        <f t="shared" si="2"/>
        <v>0</v>
      </c>
    </row>
    <row r="136" spans="1:10" ht="16.8" x14ac:dyDescent="0.35">
      <c r="A136" s="33" t="s">
        <v>69</v>
      </c>
      <c r="B136" s="33">
        <v>147</v>
      </c>
      <c r="C136" s="33"/>
      <c r="D136">
        <f>IFERROR(VLOOKUP($B136,FORM6_114_1!$B$3:$H$211,Revenues!D$1,FALSE),0)</f>
        <v>64030088</v>
      </c>
      <c r="E136">
        <f>IFERROR(VLOOKUP($B136,FORM6_114_1!$B$3:$H$211,Revenues!E$1,FALSE),0)</f>
        <v>52731579</v>
      </c>
      <c r="F136">
        <f>IFERROR(VLOOKUP($B136,FORM6_114_1!$B$3:$H$211,Revenues!F$1,FALSE),0)</f>
        <v>22375804</v>
      </c>
      <c r="G136">
        <f>IFERROR(VLOOKUP($B136,FORM6_114_1!$B$3:$H$211,Revenues!G$1,FALSE),0)</f>
        <v>114387129</v>
      </c>
      <c r="H136">
        <f>IFERROR(VLOOKUP($B136,FORM6_114_1!$B$3:$H$211,Revenues!H$1,FALSE),0)</f>
        <v>363930931</v>
      </c>
      <c r="I136">
        <f>IFERROR(VLOOKUP($B136,FORM6_114_1!$B$3:$H$211,Revenues!I$1,FALSE),0)</f>
        <v>387233059</v>
      </c>
      <c r="J136" t="b">
        <f t="shared" si="2"/>
        <v>0</v>
      </c>
    </row>
    <row r="137" spans="1:10" ht="16.8" x14ac:dyDescent="0.35">
      <c r="A137" s="33" t="s">
        <v>70</v>
      </c>
      <c r="B137" s="33">
        <v>148</v>
      </c>
      <c r="C137" s="33"/>
      <c r="D137">
        <f>IFERROR(VLOOKUP($B137,FORM6_114_1!$B$3:$H$211,Revenues!D$1,FALSE),0)</f>
        <v>82072890</v>
      </c>
      <c r="E137">
        <f>IFERROR(VLOOKUP($B137,FORM6_114_1!$B$3:$H$211,Revenues!E$1,FALSE),0)</f>
        <v>85640438</v>
      </c>
      <c r="F137">
        <f>IFERROR(VLOOKUP($B137,FORM6_114_1!$B$3:$H$211,Revenues!F$1,FALSE),0)</f>
        <v>88282334</v>
      </c>
      <c r="G137">
        <f>IFERROR(VLOOKUP($B137,FORM6_114_1!$B$3:$H$211,Revenues!G$1,FALSE),0)</f>
        <v>109509834</v>
      </c>
      <c r="H137">
        <f>IFERROR(VLOOKUP($B137,FORM6_114_1!$B$3:$H$211,Revenues!H$1,FALSE),0)</f>
        <v>97805994</v>
      </c>
      <c r="I137">
        <f>IFERROR(VLOOKUP($B137,FORM6_114_1!$B$3:$H$211,Revenues!I$1,FALSE),0)</f>
        <v>87705510</v>
      </c>
      <c r="J137" t="b">
        <f t="shared" si="2"/>
        <v>0</v>
      </c>
    </row>
    <row r="138" spans="1:10" ht="16.8" x14ac:dyDescent="0.35">
      <c r="A138" s="33" t="s">
        <v>71</v>
      </c>
      <c r="B138" s="33">
        <v>149</v>
      </c>
      <c r="C138" s="33"/>
      <c r="D138">
        <f>IFERROR(VLOOKUP($B138,FORM6_114_1!$B$3:$H$211,Revenues!D$1,FALSE),0)</f>
        <v>15554917</v>
      </c>
      <c r="E138">
        <f>IFERROR(VLOOKUP($B138,FORM6_114_1!$B$3:$H$211,Revenues!E$1,FALSE),0)</f>
        <v>22740257</v>
      </c>
      <c r="F138">
        <f>IFERROR(VLOOKUP($B138,FORM6_114_1!$B$3:$H$211,Revenues!F$1,FALSE),0)</f>
        <v>23977247</v>
      </c>
      <c r="G138">
        <f>IFERROR(VLOOKUP($B138,FORM6_114_1!$B$3:$H$211,Revenues!G$1,FALSE),0)</f>
        <v>25021993</v>
      </c>
      <c r="H138">
        <f>IFERROR(VLOOKUP($B138,FORM6_114_1!$B$3:$H$211,Revenues!H$1,FALSE),0)</f>
        <v>23635672</v>
      </c>
      <c r="I138">
        <f>IFERROR(VLOOKUP($B138,FORM6_114_1!$B$3:$H$211,Revenues!I$1,FALSE),0)</f>
        <v>25398711</v>
      </c>
      <c r="J138" t="b">
        <f t="shared" si="2"/>
        <v>0</v>
      </c>
    </row>
    <row r="139" spans="1:10" ht="16.8" x14ac:dyDescent="0.35">
      <c r="A139" s="33" t="s">
        <v>73</v>
      </c>
      <c r="B139" s="33">
        <v>151</v>
      </c>
      <c r="C139" s="33"/>
      <c r="D139">
        <f>IFERROR(VLOOKUP($B139,FORM6_114_1!$B$3:$H$211,Revenues!D$1,FALSE),0)</f>
        <v>15487205</v>
      </c>
      <c r="E139">
        <f>IFERROR(VLOOKUP($B139,FORM6_114_1!$B$3:$H$211,Revenues!E$1,FALSE),0)</f>
        <v>16139207</v>
      </c>
      <c r="F139">
        <f>IFERROR(VLOOKUP($B139,FORM6_114_1!$B$3:$H$211,Revenues!F$1,FALSE),0)</f>
        <v>17853069</v>
      </c>
      <c r="G139">
        <f>IFERROR(VLOOKUP($B139,FORM6_114_1!$B$3:$H$211,Revenues!G$1,FALSE),0)</f>
        <v>20474849</v>
      </c>
      <c r="H139">
        <f>IFERROR(VLOOKUP($B139,FORM6_114_1!$B$3:$H$211,Revenues!H$1,FALSE),0)</f>
        <v>25899852</v>
      </c>
      <c r="I139">
        <f>IFERROR(VLOOKUP($B139,FORM6_114_1!$B$3:$H$211,Revenues!I$1,FALSE),0)</f>
        <v>22912975</v>
      </c>
      <c r="J139" t="b">
        <f t="shared" si="2"/>
        <v>0</v>
      </c>
    </row>
    <row r="140" spans="1:10" ht="16.8" x14ac:dyDescent="0.35">
      <c r="A140" s="33" t="s">
        <v>74</v>
      </c>
      <c r="B140" s="33">
        <v>153</v>
      </c>
      <c r="C140" s="33"/>
      <c r="D140">
        <f>IFERROR(VLOOKUP($B140,FORM6_114_1!$B$3:$H$211,Revenues!D$1,FALSE),0)</f>
        <v>11736293</v>
      </c>
      <c r="E140">
        <f>IFERROR(VLOOKUP($B140,FORM6_114_1!$B$3:$H$211,Revenues!E$1,FALSE),0)</f>
        <v>11465012</v>
      </c>
      <c r="F140">
        <f>IFERROR(VLOOKUP($B140,FORM6_114_1!$B$3:$H$211,Revenues!F$1,FALSE),0)</f>
        <v>40774354</v>
      </c>
      <c r="G140">
        <f>IFERROR(VLOOKUP($B140,FORM6_114_1!$B$3:$H$211,Revenues!G$1,FALSE),0)</f>
        <v>43271257</v>
      </c>
      <c r="H140">
        <f>IFERROR(VLOOKUP($B140,FORM6_114_1!$B$3:$H$211,Revenues!H$1,FALSE),0)</f>
        <v>43603450</v>
      </c>
      <c r="I140">
        <f>IFERROR(VLOOKUP($B140,FORM6_114_1!$B$3:$H$211,Revenues!I$1,FALSE),0)</f>
        <v>38609580</v>
      </c>
      <c r="J140" t="b">
        <f t="shared" si="2"/>
        <v>0</v>
      </c>
    </row>
    <row r="141" spans="1:10" ht="16.8" x14ac:dyDescent="0.35">
      <c r="A141" s="33" t="s">
        <v>76</v>
      </c>
      <c r="B141" s="33">
        <v>157</v>
      </c>
      <c r="C141" s="33"/>
      <c r="D141">
        <f>IFERROR(VLOOKUP($B141,FORM6_114_1!$B$3:$H$211,Revenues!D$1,FALSE),0)</f>
        <v>307649795</v>
      </c>
      <c r="E141">
        <f>IFERROR(VLOOKUP($B141,FORM6_114_1!$B$3:$H$211,Revenues!E$1,FALSE),0)</f>
        <v>305316147</v>
      </c>
      <c r="F141">
        <f>IFERROR(VLOOKUP($B141,FORM6_114_1!$B$3:$H$211,Revenues!F$1,FALSE),0)</f>
        <v>294193586</v>
      </c>
      <c r="G141">
        <f>IFERROR(VLOOKUP($B141,FORM6_114_1!$B$3:$H$211,Revenues!G$1,FALSE),0)</f>
        <v>255126676</v>
      </c>
      <c r="H141">
        <f>IFERROR(VLOOKUP($B141,FORM6_114_1!$B$3:$H$211,Revenues!H$1,FALSE),0)</f>
        <v>303879110</v>
      </c>
      <c r="I141">
        <f>IFERROR(VLOOKUP($B141,FORM6_114_1!$B$3:$H$211,Revenues!I$1,FALSE),0)</f>
        <v>432611238</v>
      </c>
      <c r="J141" t="b">
        <f t="shared" si="2"/>
        <v>0</v>
      </c>
    </row>
    <row r="142" spans="1:10" ht="16.8" x14ac:dyDescent="0.35">
      <c r="A142" s="33" t="s">
        <v>77</v>
      </c>
      <c r="B142" s="33">
        <v>158</v>
      </c>
      <c r="C142" s="33"/>
      <c r="D142">
        <f>IFERROR(VLOOKUP($B142,FORM6_114_1!$B$3:$H$211,Revenues!D$1,FALSE),0)</f>
        <v>110909556</v>
      </c>
      <c r="E142">
        <f>IFERROR(VLOOKUP($B142,FORM6_114_1!$B$3:$H$211,Revenues!E$1,FALSE),0)</f>
        <v>128886794</v>
      </c>
      <c r="F142">
        <f>IFERROR(VLOOKUP($B142,FORM6_114_1!$B$3:$H$211,Revenues!F$1,FALSE),0)</f>
        <v>173229447</v>
      </c>
      <c r="G142">
        <f>IFERROR(VLOOKUP($B142,FORM6_114_1!$B$3:$H$211,Revenues!G$1,FALSE),0)</f>
        <v>263694070</v>
      </c>
      <c r="H142">
        <f>IFERROR(VLOOKUP($B142,FORM6_114_1!$B$3:$H$211,Revenues!H$1,FALSE),0)</f>
        <v>501942858</v>
      </c>
      <c r="I142">
        <f>IFERROR(VLOOKUP($B142,FORM6_114_1!$B$3:$H$211,Revenues!I$1,FALSE),0)</f>
        <v>625984116</v>
      </c>
      <c r="J142" t="b">
        <f t="shared" si="2"/>
        <v>0</v>
      </c>
    </row>
    <row r="143" spans="1:10" ht="16.8" x14ac:dyDescent="0.35">
      <c r="A143" s="33" t="s">
        <v>78</v>
      </c>
      <c r="B143" s="33">
        <v>162</v>
      </c>
      <c r="C143" s="33"/>
      <c r="D143">
        <f>IFERROR(VLOOKUP($B143,FORM6_114_1!$B$3:$H$211,Revenues!D$1,FALSE),0)</f>
        <v>2030645</v>
      </c>
      <c r="E143">
        <f>IFERROR(VLOOKUP($B143,FORM6_114_1!$B$3:$H$211,Revenues!E$1,FALSE),0)</f>
        <v>2533579</v>
      </c>
      <c r="F143">
        <f>IFERROR(VLOOKUP($B143,FORM6_114_1!$B$3:$H$211,Revenues!F$1,FALSE),0)</f>
        <v>11846891</v>
      </c>
      <c r="G143">
        <f>IFERROR(VLOOKUP($B143,FORM6_114_1!$B$3:$H$211,Revenues!G$1,FALSE),0)</f>
        <v>16206089</v>
      </c>
      <c r="H143">
        <f>IFERROR(VLOOKUP($B143,FORM6_114_1!$B$3:$H$211,Revenues!H$1,FALSE),0)</f>
        <v>16505513</v>
      </c>
      <c r="I143">
        <f>IFERROR(VLOOKUP($B143,FORM6_114_1!$B$3:$H$211,Revenues!I$1,FALSE),0)</f>
        <v>7144416</v>
      </c>
      <c r="J143" t="b">
        <f t="shared" si="2"/>
        <v>0</v>
      </c>
    </row>
    <row r="144" spans="1:10" ht="16.8" x14ac:dyDescent="0.35">
      <c r="A144" s="33" t="s">
        <v>79</v>
      </c>
      <c r="B144" s="33">
        <v>164</v>
      </c>
      <c r="C144" s="33"/>
      <c r="D144">
        <f>IFERROR(VLOOKUP($B144,FORM6_114_1!$B$3:$H$211,Revenues!D$1,FALSE),0)</f>
        <v>11463075</v>
      </c>
      <c r="E144">
        <f>IFERROR(VLOOKUP($B144,FORM6_114_1!$B$3:$H$211,Revenues!E$1,FALSE),0)</f>
        <v>14507383</v>
      </c>
      <c r="F144">
        <f>IFERROR(VLOOKUP($B144,FORM6_114_1!$B$3:$H$211,Revenues!F$1,FALSE),0)</f>
        <v>15713377</v>
      </c>
      <c r="G144">
        <f>IFERROR(VLOOKUP($B144,FORM6_114_1!$B$3:$H$211,Revenues!G$1,FALSE),0)</f>
        <v>16656910</v>
      </c>
      <c r="H144">
        <f>IFERROR(VLOOKUP($B144,FORM6_114_1!$B$3:$H$211,Revenues!H$1,FALSE),0)</f>
        <v>17475836</v>
      </c>
      <c r="I144">
        <f>IFERROR(VLOOKUP($B144,FORM6_114_1!$B$3:$H$211,Revenues!I$1,FALSE),0)</f>
        <v>19466006</v>
      </c>
      <c r="J144" t="b">
        <f t="shared" si="2"/>
        <v>0</v>
      </c>
    </row>
    <row r="145" spans="1:10" ht="16.8" x14ac:dyDescent="0.35">
      <c r="A145" s="33" t="s">
        <v>80</v>
      </c>
      <c r="B145" s="33">
        <v>165</v>
      </c>
      <c r="C145" s="33">
        <v>261</v>
      </c>
      <c r="D145">
        <f>IFERROR(VLOOKUP($B145,FORM6_114_1!$B$3:$H$211,Revenues!D$1,FALSE),0)</f>
        <v>3758452</v>
      </c>
      <c r="E145">
        <f>IFERROR(VLOOKUP($B145,FORM6_114_1!$B$3:$H$211,Revenues!E$1,FALSE),0)</f>
        <v>4157835</v>
      </c>
      <c r="F145">
        <f>IFERROR(VLOOKUP($B145,FORM6_114_1!$B$3:$H$211,Revenues!F$1,FALSE),0)</f>
        <v>4333443</v>
      </c>
      <c r="G145">
        <f>IFERROR(VLOOKUP($B145,FORM6_114_1!$B$3:$H$211,Revenues!G$1,FALSE),0)</f>
        <v>5037036</v>
      </c>
      <c r="H145">
        <f>IFERROR(VLOOKUP($B145,FORM6_114_1!$B$3:$H$211,Revenues!H$1,FALSE),0)</f>
        <v>7324091</v>
      </c>
      <c r="I145">
        <f>IFERROR(VLOOKUP($B145,FORM6_114_1!$B$3:$H$211,Revenues!I$1,FALSE),0)</f>
        <v>3326533</v>
      </c>
      <c r="J145" t="b">
        <f t="shared" si="2"/>
        <v>0</v>
      </c>
    </row>
    <row r="146" spans="1:10" ht="16.8" x14ac:dyDescent="0.35">
      <c r="A146" s="33" t="s">
        <v>81</v>
      </c>
      <c r="B146" s="33">
        <v>167</v>
      </c>
      <c r="C146" s="33"/>
      <c r="D146">
        <f>IFERROR(VLOOKUP($B146,FORM6_114_1!$B$3:$H$211,Revenues!D$1,FALSE),0)</f>
        <v>20558507</v>
      </c>
      <c r="E146">
        <f>IFERROR(VLOOKUP($B146,FORM6_114_1!$B$3:$H$211,Revenues!E$1,FALSE),0)</f>
        <v>36703057</v>
      </c>
      <c r="F146">
        <f>IFERROR(VLOOKUP($B146,FORM6_114_1!$B$3:$H$211,Revenues!F$1,FALSE),0)</f>
        <v>25148005</v>
      </c>
      <c r="G146">
        <f>IFERROR(VLOOKUP($B146,FORM6_114_1!$B$3:$H$211,Revenues!G$1,FALSE),0)</f>
        <v>22835545</v>
      </c>
      <c r="H146">
        <f>IFERROR(VLOOKUP($B146,FORM6_114_1!$B$3:$H$211,Revenues!H$1,FALSE),0)</f>
        <v>20259268</v>
      </c>
      <c r="I146">
        <f>IFERROR(VLOOKUP($B146,FORM6_114_1!$B$3:$H$211,Revenues!I$1,FALSE),0)</f>
        <v>21840596</v>
      </c>
      <c r="J146" t="b">
        <f t="shared" si="2"/>
        <v>0</v>
      </c>
    </row>
    <row r="147" spans="1:10" ht="16.8" x14ac:dyDescent="0.35">
      <c r="A147" s="33" t="s">
        <v>83</v>
      </c>
      <c r="B147" s="33">
        <v>171</v>
      </c>
      <c r="C147" s="33"/>
      <c r="D147">
        <f>IFERROR(VLOOKUP($B147,FORM6_114_1!$B$3:$H$211,Revenues!D$1,FALSE),0)</f>
        <v>5290609</v>
      </c>
      <c r="E147">
        <f>IFERROR(VLOOKUP($B147,FORM6_114_1!$B$3:$H$211,Revenues!E$1,FALSE),0)</f>
        <v>5897960</v>
      </c>
      <c r="F147">
        <f>IFERROR(VLOOKUP($B147,FORM6_114_1!$B$3:$H$211,Revenues!F$1,FALSE),0)</f>
        <v>5467273</v>
      </c>
      <c r="G147">
        <f>IFERROR(VLOOKUP($B147,FORM6_114_1!$B$3:$H$211,Revenues!G$1,FALSE),0)</f>
        <v>8103660</v>
      </c>
      <c r="H147">
        <f>IFERROR(VLOOKUP($B147,FORM6_114_1!$B$3:$H$211,Revenues!H$1,FALSE),0)</f>
        <v>7394922</v>
      </c>
      <c r="I147">
        <f>IFERROR(VLOOKUP($B147,FORM6_114_1!$B$3:$H$211,Revenues!I$1,FALSE),0)</f>
        <v>15206131</v>
      </c>
      <c r="J147" t="b">
        <f t="shared" si="2"/>
        <v>0</v>
      </c>
    </row>
    <row r="148" spans="1:10" ht="16.8" x14ac:dyDescent="0.35">
      <c r="A148" s="33" t="s">
        <v>84</v>
      </c>
      <c r="B148" s="33">
        <v>173</v>
      </c>
      <c r="C148" s="33"/>
      <c r="D148">
        <f>IFERROR(VLOOKUP($B148,FORM6_114_1!$B$3:$H$211,Revenues!D$1,FALSE),0)</f>
        <v>7092309</v>
      </c>
      <c r="E148">
        <f>IFERROR(VLOOKUP($B148,FORM6_114_1!$B$3:$H$211,Revenues!E$1,FALSE),0)</f>
        <v>6206856</v>
      </c>
      <c r="F148">
        <f>IFERROR(VLOOKUP($B148,FORM6_114_1!$B$3:$H$211,Revenues!F$1,FALSE),0)</f>
        <v>5849789</v>
      </c>
      <c r="G148">
        <f>IFERROR(VLOOKUP($B148,FORM6_114_1!$B$3:$H$211,Revenues!G$1,FALSE),0)</f>
        <v>5685641</v>
      </c>
      <c r="H148">
        <f>IFERROR(VLOOKUP($B148,FORM6_114_1!$B$3:$H$211,Revenues!H$1,FALSE),0)</f>
        <v>7087202</v>
      </c>
      <c r="I148">
        <f>IFERROR(VLOOKUP($B148,FORM6_114_1!$B$3:$H$211,Revenues!I$1,FALSE),0)</f>
        <v>8060251</v>
      </c>
      <c r="J148" t="b">
        <f t="shared" si="2"/>
        <v>0</v>
      </c>
    </row>
    <row r="149" spans="1:10" ht="16.8" x14ac:dyDescent="0.35">
      <c r="A149" s="33" t="s">
        <v>85</v>
      </c>
      <c r="B149" s="33">
        <v>175</v>
      </c>
      <c r="C149" s="33"/>
      <c r="D149">
        <f>IFERROR(VLOOKUP($B149,FORM6_114_1!$B$3:$H$211,Revenues!D$1,FALSE),0)</f>
        <v>56469172</v>
      </c>
      <c r="E149">
        <f>IFERROR(VLOOKUP($B149,FORM6_114_1!$B$3:$H$211,Revenues!E$1,FALSE),0)</f>
        <v>58713036</v>
      </c>
      <c r="F149">
        <f>IFERROR(VLOOKUP($B149,FORM6_114_1!$B$3:$H$211,Revenues!F$1,FALSE),0)</f>
        <v>60219278</v>
      </c>
      <c r="G149">
        <f>IFERROR(VLOOKUP($B149,FORM6_114_1!$B$3:$H$211,Revenues!G$1,FALSE),0)</f>
        <v>60618530</v>
      </c>
      <c r="H149">
        <f>IFERROR(VLOOKUP($B149,FORM6_114_1!$B$3:$H$211,Revenues!H$1,FALSE),0)</f>
        <v>64408284</v>
      </c>
      <c r="I149">
        <f>IFERROR(VLOOKUP($B149,FORM6_114_1!$B$3:$H$211,Revenues!I$1,FALSE),0)</f>
        <v>71056098</v>
      </c>
      <c r="J149" t="b">
        <f t="shared" si="2"/>
        <v>0</v>
      </c>
    </row>
    <row r="150" spans="1:10" ht="16.8" x14ac:dyDescent="0.35">
      <c r="A150" s="33" t="s">
        <v>86</v>
      </c>
      <c r="B150" s="33">
        <v>176</v>
      </c>
      <c r="C150" s="33"/>
      <c r="D150">
        <f>IFERROR(VLOOKUP($B150,FORM6_114_1!$B$3:$H$211,Revenues!D$1,FALSE),0)</f>
        <v>33200444</v>
      </c>
      <c r="E150">
        <f>IFERROR(VLOOKUP($B150,FORM6_114_1!$B$3:$H$211,Revenues!E$1,FALSE),0)</f>
        <v>38701895</v>
      </c>
      <c r="F150">
        <f>IFERROR(VLOOKUP($B150,FORM6_114_1!$B$3:$H$211,Revenues!F$1,FALSE),0)</f>
        <v>41163009</v>
      </c>
      <c r="G150">
        <f>IFERROR(VLOOKUP($B150,FORM6_114_1!$B$3:$H$211,Revenues!G$1,FALSE),0)</f>
        <v>48529130</v>
      </c>
      <c r="H150">
        <f>IFERROR(VLOOKUP($B150,FORM6_114_1!$B$3:$H$211,Revenues!H$1,FALSE),0)</f>
        <v>59384022</v>
      </c>
      <c r="I150">
        <f>IFERROR(VLOOKUP($B150,FORM6_114_1!$B$3:$H$211,Revenues!I$1,FALSE),0)</f>
        <v>65181752</v>
      </c>
      <c r="J150" t="b">
        <f t="shared" si="2"/>
        <v>0</v>
      </c>
    </row>
    <row r="151" spans="1:10" ht="16.8" x14ac:dyDescent="0.35">
      <c r="A151" s="33" t="s">
        <v>87</v>
      </c>
      <c r="B151" s="33">
        <v>177</v>
      </c>
      <c r="C151" s="33"/>
      <c r="D151">
        <f>IFERROR(VLOOKUP($B151,FORM6_114_1!$B$3:$H$211,Revenues!D$1,FALSE),0)</f>
        <v>69971582</v>
      </c>
      <c r="E151">
        <f>IFERROR(VLOOKUP($B151,FORM6_114_1!$B$3:$H$211,Revenues!E$1,FALSE),0)</f>
        <v>72322688</v>
      </c>
      <c r="F151">
        <f>IFERROR(VLOOKUP($B151,FORM6_114_1!$B$3:$H$211,Revenues!F$1,FALSE),0)</f>
        <v>77309638</v>
      </c>
      <c r="G151">
        <f>IFERROR(VLOOKUP($B151,FORM6_114_1!$B$3:$H$211,Revenues!G$1,FALSE),0)</f>
        <v>89944150</v>
      </c>
      <c r="H151">
        <f>IFERROR(VLOOKUP($B151,FORM6_114_1!$B$3:$H$211,Revenues!H$1,FALSE),0)</f>
        <v>87945016</v>
      </c>
      <c r="I151">
        <f>IFERROR(VLOOKUP($B151,FORM6_114_1!$B$3:$H$211,Revenues!I$1,FALSE),0)</f>
        <v>96652924</v>
      </c>
      <c r="J151" t="b">
        <f t="shared" si="2"/>
        <v>0</v>
      </c>
    </row>
    <row r="152" spans="1:10" ht="16.8" x14ac:dyDescent="0.35">
      <c r="A152" s="33" t="s">
        <v>88</v>
      </c>
      <c r="B152" s="33">
        <v>180</v>
      </c>
      <c r="C152" s="33"/>
      <c r="D152">
        <f>IFERROR(VLOOKUP($B152,FORM6_114_1!$B$3:$H$211,Revenues!D$1,FALSE),0)</f>
        <v>406684877</v>
      </c>
      <c r="E152">
        <f>IFERROR(VLOOKUP($B152,FORM6_114_1!$B$3:$H$211,Revenues!E$1,FALSE),0)</f>
        <v>483383259</v>
      </c>
      <c r="F152">
        <f>IFERROR(VLOOKUP($B152,FORM6_114_1!$B$3:$H$211,Revenues!F$1,FALSE),0)</f>
        <v>556819437</v>
      </c>
      <c r="G152">
        <f>IFERROR(VLOOKUP($B152,FORM6_114_1!$B$3:$H$211,Revenues!G$1,FALSE),0)</f>
        <v>597738797</v>
      </c>
      <c r="H152">
        <f>IFERROR(VLOOKUP($B152,FORM6_114_1!$B$3:$H$211,Revenues!H$1,FALSE),0)</f>
        <v>741837984</v>
      </c>
      <c r="I152">
        <f>IFERROR(VLOOKUP($B152,FORM6_114_1!$B$3:$H$211,Revenues!I$1,FALSE),0)</f>
        <v>967379181</v>
      </c>
      <c r="J152" t="b">
        <f t="shared" si="2"/>
        <v>0</v>
      </c>
    </row>
    <row r="153" spans="1:10" ht="16.8" x14ac:dyDescent="0.35">
      <c r="A153" s="33" t="s">
        <v>89</v>
      </c>
      <c r="B153" s="33">
        <v>181</v>
      </c>
      <c r="C153" s="33"/>
      <c r="D153">
        <f>IFERROR(VLOOKUP($B153,FORM6_114_1!$B$3:$H$211,Revenues!D$1,FALSE),0)</f>
        <v>60687512</v>
      </c>
      <c r="E153">
        <f>IFERROR(VLOOKUP($B153,FORM6_114_1!$B$3:$H$211,Revenues!E$1,FALSE),0)</f>
        <v>63150196</v>
      </c>
      <c r="F153">
        <f>IFERROR(VLOOKUP($B153,FORM6_114_1!$B$3:$H$211,Revenues!F$1,FALSE),0)</f>
        <v>65136525</v>
      </c>
      <c r="G153">
        <f>IFERROR(VLOOKUP($B153,FORM6_114_1!$B$3:$H$211,Revenues!G$1,FALSE),0)</f>
        <v>78396098</v>
      </c>
      <c r="H153">
        <f>IFERROR(VLOOKUP($B153,FORM6_114_1!$B$3:$H$211,Revenues!H$1,FALSE),0)</f>
        <v>84548476</v>
      </c>
      <c r="I153">
        <f>IFERROR(VLOOKUP($B153,FORM6_114_1!$B$3:$H$211,Revenues!I$1,FALSE),0)</f>
        <v>94740784</v>
      </c>
      <c r="J153" t="b">
        <f t="shared" si="2"/>
        <v>0</v>
      </c>
    </row>
    <row r="154" spans="1:10" ht="16.8" x14ac:dyDescent="0.35">
      <c r="A154" s="33" t="s">
        <v>90</v>
      </c>
      <c r="B154" s="33">
        <v>182</v>
      </c>
      <c r="C154" s="33"/>
      <c r="D154">
        <f>IFERROR(VLOOKUP($B154,FORM6_114_1!$B$3:$H$211,Revenues!D$1,FALSE),0)</f>
        <v>25789233</v>
      </c>
      <c r="E154">
        <f>IFERROR(VLOOKUP($B154,FORM6_114_1!$B$3:$H$211,Revenues!E$1,FALSE),0)</f>
        <v>26179887</v>
      </c>
      <c r="F154">
        <f>IFERROR(VLOOKUP($B154,FORM6_114_1!$B$3:$H$211,Revenues!F$1,FALSE),0)</f>
        <v>26202300</v>
      </c>
      <c r="G154">
        <f>IFERROR(VLOOKUP($B154,FORM6_114_1!$B$3:$H$211,Revenues!G$1,FALSE),0)</f>
        <v>38737539</v>
      </c>
      <c r="H154">
        <f>IFERROR(VLOOKUP($B154,FORM6_114_1!$B$3:$H$211,Revenues!H$1,FALSE),0)</f>
        <v>50052045</v>
      </c>
      <c r="I154">
        <f>IFERROR(VLOOKUP($B154,FORM6_114_1!$B$3:$H$211,Revenues!I$1,FALSE),0)</f>
        <v>41210948</v>
      </c>
      <c r="J154" t="b">
        <f t="shared" si="2"/>
        <v>0</v>
      </c>
    </row>
    <row r="155" spans="1:10" ht="16.8" x14ac:dyDescent="0.35">
      <c r="A155" s="33" t="s">
        <v>91</v>
      </c>
      <c r="B155" s="33">
        <v>183</v>
      </c>
      <c r="C155" s="33"/>
      <c r="D155">
        <f>IFERROR(VLOOKUP($B155,FORM6_114_1!$B$3:$H$211,Revenues!D$1,FALSE),0)</f>
        <v>75421438</v>
      </c>
      <c r="E155">
        <f>IFERROR(VLOOKUP($B155,FORM6_114_1!$B$3:$H$211,Revenues!E$1,FALSE),0)</f>
        <v>82824050</v>
      </c>
      <c r="F155">
        <f>IFERROR(VLOOKUP($B155,FORM6_114_1!$B$3:$H$211,Revenues!F$1,FALSE),0)</f>
        <v>88815846</v>
      </c>
      <c r="G155">
        <f>IFERROR(VLOOKUP($B155,FORM6_114_1!$B$3:$H$211,Revenues!G$1,FALSE),0)</f>
        <v>97411198</v>
      </c>
      <c r="H155">
        <f>IFERROR(VLOOKUP($B155,FORM6_114_1!$B$3:$H$211,Revenues!H$1,FALSE),0)</f>
        <v>96430569</v>
      </c>
      <c r="I155">
        <f>IFERROR(VLOOKUP($B155,FORM6_114_1!$B$3:$H$211,Revenues!I$1,FALSE),0)</f>
        <v>118906017</v>
      </c>
      <c r="J155" t="b">
        <f t="shared" si="2"/>
        <v>0</v>
      </c>
    </row>
    <row r="156" spans="1:10" ht="16.8" x14ac:dyDescent="0.35">
      <c r="A156" s="33" t="s">
        <v>92</v>
      </c>
      <c r="B156" s="33">
        <v>184</v>
      </c>
      <c r="C156" s="33"/>
      <c r="D156">
        <f>IFERROR(VLOOKUP($B156,FORM6_114_1!$B$3:$H$211,Revenues!D$1,FALSE),0)</f>
        <v>19375537</v>
      </c>
      <c r="E156">
        <f>IFERROR(VLOOKUP($B156,FORM6_114_1!$B$3:$H$211,Revenues!E$1,FALSE),0)</f>
        <v>17448771</v>
      </c>
      <c r="F156">
        <f>IFERROR(VLOOKUP($B156,FORM6_114_1!$B$3:$H$211,Revenues!F$1,FALSE),0)</f>
        <v>19178812</v>
      </c>
      <c r="G156">
        <f>IFERROR(VLOOKUP($B156,FORM6_114_1!$B$3:$H$211,Revenues!G$1,FALSE),0)</f>
        <v>23012958</v>
      </c>
      <c r="H156">
        <f>IFERROR(VLOOKUP($B156,FORM6_114_1!$B$3:$H$211,Revenues!H$1,FALSE),0)</f>
        <v>32882739</v>
      </c>
      <c r="I156">
        <f>IFERROR(VLOOKUP($B156,FORM6_114_1!$B$3:$H$211,Revenues!I$1,FALSE),0)</f>
        <v>49693355</v>
      </c>
      <c r="J156" t="b">
        <f t="shared" si="2"/>
        <v>0</v>
      </c>
    </row>
    <row r="157" spans="1:10" ht="16.8" x14ac:dyDescent="0.35">
      <c r="A157" s="33" t="s">
        <v>94</v>
      </c>
      <c r="B157" s="33">
        <v>187</v>
      </c>
      <c r="C157" s="33"/>
      <c r="D157">
        <f>IFERROR(VLOOKUP($B157,FORM6_114_1!$B$3:$H$211,Revenues!D$1,FALSE),0)</f>
        <v>162612275</v>
      </c>
      <c r="E157">
        <f>IFERROR(VLOOKUP($B157,FORM6_114_1!$B$3:$H$211,Revenues!E$1,FALSE),0)</f>
        <v>159510837</v>
      </c>
      <c r="F157">
        <f>IFERROR(VLOOKUP($B157,FORM6_114_1!$B$3:$H$211,Revenues!F$1,FALSE),0)</f>
        <v>150132561</v>
      </c>
      <c r="G157">
        <f>IFERROR(VLOOKUP($B157,FORM6_114_1!$B$3:$H$211,Revenues!G$1,FALSE),0)</f>
        <v>164062990</v>
      </c>
      <c r="H157">
        <f>IFERROR(VLOOKUP($B157,FORM6_114_1!$B$3:$H$211,Revenues!H$1,FALSE),0)</f>
        <v>194086676</v>
      </c>
      <c r="I157">
        <f>IFERROR(VLOOKUP($B157,FORM6_114_1!$B$3:$H$211,Revenues!I$1,FALSE),0)</f>
        <v>268141741</v>
      </c>
      <c r="J157" t="b">
        <f t="shared" si="2"/>
        <v>0</v>
      </c>
    </row>
    <row r="158" spans="1:10" ht="16.8" x14ac:dyDescent="0.35">
      <c r="A158" s="33" t="s">
        <v>95</v>
      </c>
      <c r="B158" s="33">
        <v>188</v>
      </c>
      <c r="C158" s="33"/>
      <c r="D158">
        <f>IFERROR(VLOOKUP($B158,FORM6_114_1!$B$3:$H$211,Revenues!D$1,FALSE),0)</f>
        <v>5667445</v>
      </c>
      <c r="E158">
        <f>IFERROR(VLOOKUP($B158,FORM6_114_1!$B$3:$H$211,Revenues!E$1,FALSE),0)</f>
        <v>4985744</v>
      </c>
      <c r="F158">
        <f>IFERROR(VLOOKUP($B158,FORM6_114_1!$B$3:$H$211,Revenues!F$1,FALSE),0)</f>
        <v>4560114</v>
      </c>
      <c r="G158">
        <f>IFERROR(VLOOKUP($B158,FORM6_114_1!$B$3:$H$211,Revenues!G$1,FALSE),0)</f>
        <v>4943285</v>
      </c>
      <c r="H158">
        <f>IFERROR(VLOOKUP($B158,FORM6_114_1!$B$3:$H$211,Revenues!H$1,FALSE),0)</f>
        <v>4660787</v>
      </c>
      <c r="I158">
        <f>IFERROR(VLOOKUP($B158,FORM6_114_1!$B$3:$H$211,Revenues!I$1,FALSE),0)</f>
        <v>7099490</v>
      </c>
      <c r="J158" t="b">
        <f t="shared" si="2"/>
        <v>0</v>
      </c>
    </row>
    <row r="159" spans="1:10" ht="16.8" x14ac:dyDescent="0.35">
      <c r="A159" s="33" t="s">
        <v>96</v>
      </c>
      <c r="B159" s="33">
        <v>190</v>
      </c>
      <c r="C159" s="33"/>
      <c r="D159">
        <f>IFERROR(VLOOKUP($B159,FORM6_114_1!$B$3:$H$211,Revenues!D$1,FALSE),0)</f>
        <v>14470933</v>
      </c>
      <c r="E159">
        <f>IFERROR(VLOOKUP($B159,FORM6_114_1!$B$3:$H$211,Revenues!E$1,FALSE),0)</f>
        <v>15025166</v>
      </c>
      <c r="F159">
        <f>IFERROR(VLOOKUP($B159,FORM6_114_1!$B$3:$H$211,Revenues!F$1,FALSE),0)</f>
        <v>13585242</v>
      </c>
      <c r="G159">
        <f>IFERROR(VLOOKUP($B159,FORM6_114_1!$B$3:$H$211,Revenues!G$1,FALSE),0)</f>
        <v>15328357</v>
      </c>
      <c r="H159">
        <f>IFERROR(VLOOKUP($B159,FORM6_114_1!$B$3:$H$211,Revenues!H$1,FALSE),0)</f>
        <v>17372637</v>
      </c>
      <c r="I159">
        <f>IFERROR(VLOOKUP($B159,FORM6_114_1!$B$3:$H$211,Revenues!I$1,FALSE),0)</f>
        <v>28338701</v>
      </c>
      <c r="J159" t="b">
        <f t="shared" si="2"/>
        <v>0</v>
      </c>
    </row>
    <row r="160" spans="1:10" ht="16.8" x14ac:dyDescent="0.35">
      <c r="A160" s="33" t="s">
        <v>98</v>
      </c>
      <c r="B160" s="33">
        <v>195</v>
      </c>
      <c r="C160" s="33"/>
      <c r="D160">
        <f>IFERROR(VLOOKUP($B160,FORM6_114_1!$B$3:$H$211,Revenues!D$1,FALSE),0)</f>
        <v>1950058</v>
      </c>
      <c r="E160">
        <f>IFERROR(VLOOKUP($B160,FORM6_114_1!$B$3:$H$211,Revenues!E$1,FALSE),0)</f>
        <v>1907062</v>
      </c>
      <c r="F160">
        <f>IFERROR(VLOOKUP($B160,FORM6_114_1!$B$3:$H$211,Revenues!F$1,FALSE),0)</f>
        <v>1424294</v>
      </c>
      <c r="G160">
        <f>IFERROR(VLOOKUP($B160,FORM6_114_1!$B$3:$H$211,Revenues!G$1,FALSE),0)</f>
        <v>1687099</v>
      </c>
      <c r="H160">
        <f>IFERROR(VLOOKUP($B160,FORM6_114_1!$B$3:$H$211,Revenues!H$1,FALSE),0)</f>
        <v>2056746</v>
      </c>
      <c r="I160">
        <f>IFERROR(VLOOKUP($B160,FORM6_114_1!$B$3:$H$211,Revenues!I$1,FALSE),0)</f>
        <v>2525160</v>
      </c>
      <c r="J160" t="b">
        <f t="shared" si="2"/>
        <v>0</v>
      </c>
    </row>
    <row r="161" spans="1:10" ht="16.8" x14ac:dyDescent="0.35">
      <c r="A161" s="33" t="s">
        <v>99</v>
      </c>
      <c r="B161" s="33">
        <v>196</v>
      </c>
      <c r="C161" s="33"/>
      <c r="D161">
        <f>IFERROR(VLOOKUP($B161,FORM6_114_1!$B$3:$H$211,Revenues!D$1,FALSE),0)</f>
        <v>23845750</v>
      </c>
      <c r="E161">
        <f>IFERROR(VLOOKUP($B161,FORM6_114_1!$B$3:$H$211,Revenues!E$1,FALSE),0)</f>
        <v>36418861</v>
      </c>
      <c r="F161">
        <f>IFERROR(VLOOKUP($B161,FORM6_114_1!$B$3:$H$211,Revenues!F$1,FALSE),0)</f>
        <v>36748773</v>
      </c>
      <c r="G161">
        <f>IFERROR(VLOOKUP($B161,FORM6_114_1!$B$3:$H$211,Revenues!G$1,FALSE),0)</f>
        <v>37105707</v>
      </c>
      <c r="H161">
        <f>IFERROR(VLOOKUP($B161,FORM6_114_1!$B$3:$H$211,Revenues!H$1,FALSE),0)</f>
        <v>42770186</v>
      </c>
      <c r="I161">
        <f>IFERROR(VLOOKUP($B161,FORM6_114_1!$B$3:$H$211,Revenues!I$1,FALSE),0)</f>
        <v>36732228</v>
      </c>
      <c r="J161" t="b">
        <f t="shared" si="2"/>
        <v>0</v>
      </c>
    </row>
    <row r="162" spans="1:10" ht="16.8" x14ac:dyDescent="0.35">
      <c r="A162" s="33" t="s">
        <v>100</v>
      </c>
      <c r="B162" s="33">
        <v>197</v>
      </c>
      <c r="C162" s="33"/>
      <c r="D162">
        <f>IFERROR(VLOOKUP($B162,FORM6_114_1!$B$3:$H$211,Revenues!D$1,FALSE),0)</f>
        <v>4958634</v>
      </c>
      <c r="E162">
        <f>IFERROR(VLOOKUP($B162,FORM6_114_1!$B$3:$H$211,Revenues!E$1,FALSE),0)</f>
        <v>5369844</v>
      </c>
      <c r="F162">
        <f>IFERROR(VLOOKUP($B162,FORM6_114_1!$B$3:$H$211,Revenues!F$1,FALSE),0)</f>
        <v>3961383</v>
      </c>
      <c r="G162">
        <f>IFERROR(VLOOKUP($B162,FORM6_114_1!$B$3:$H$211,Revenues!G$1,FALSE),0)</f>
        <v>4065554</v>
      </c>
      <c r="H162">
        <f>IFERROR(VLOOKUP($B162,FORM6_114_1!$B$3:$H$211,Revenues!H$1,FALSE),0)</f>
        <v>4267044</v>
      </c>
      <c r="I162">
        <f>IFERROR(VLOOKUP($B162,FORM6_114_1!$B$3:$H$211,Revenues!I$1,FALSE),0)</f>
        <v>4866716</v>
      </c>
      <c r="J162" t="b">
        <f t="shared" si="2"/>
        <v>0</v>
      </c>
    </row>
    <row r="163" spans="1:10" ht="16.8" x14ac:dyDescent="0.35">
      <c r="A163" s="33" t="s">
        <v>102</v>
      </c>
      <c r="B163" s="33">
        <v>214</v>
      </c>
      <c r="C163" s="33"/>
      <c r="D163">
        <f>IFERROR(VLOOKUP($B163,FORM6_114_1!$B$3:$H$211,Revenues!D$1,FALSE),0)</f>
        <v>19422297</v>
      </c>
      <c r="E163">
        <f>IFERROR(VLOOKUP($B163,FORM6_114_1!$B$3:$H$211,Revenues!E$1,FALSE),0)</f>
        <v>19593583</v>
      </c>
      <c r="F163">
        <f>IFERROR(VLOOKUP($B163,FORM6_114_1!$B$3:$H$211,Revenues!F$1,FALSE),0)</f>
        <v>26839421</v>
      </c>
      <c r="G163">
        <f>IFERROR(VLOOKUP($B163,FORM6_114_1!$B$3:$H$211,Revenues!G$1,FALSE),0)</f>
        <v>33011283</v>
      </c>
      <c r="H163">
        <f>IFERROR(VLOOKUP($B163,FORM6_114_1!$B$3:$H$211,Revenues!H$1,FALSE),0)</f>
        <v>39637365</v>
      </c>
      <c r="I163">
        <f>IFERROR(VLOOKUP($B163,FORM6_114_1!$B$3:$H$211,Revenues!I$1,FALSE),0)</f>
        <v>61302559</v>
      </c>
      <c r="J163" t="b">
        <f t="shared" si="2"/>
        <v>0</v>
      </c>
    </row>
    <row r="164" spans="1:10" ht="16.8" x14ac:dyDescent="0.35">
      <c r="A164" s="33" t="s">
        <v>104</v>
      </c>
      <c r="B164" s="33">
        <v>216</v>
      </c>
      <c r="C164" s="33">
        <v>72</v>
      </c>
      <c r="D164">
        <f>IFERROR(VLOOKUP($B164,FORM6_114_1!$B$3:$H$211,Revenues!D$1,FALSE),0)</f>
        <v>68008905</v>
      </c>
      <c r="E164">
        <f>IFERROR(VLOOKUP($B164,FORM6_114_1!$B$3:$H$211,Revenues!E$1,FALSE),0)</f>
        <v>123536074</v>
      </c>
      <c r="F164">
        <f>IFERROR(VLOOKUP($B164,FORM6_114_1!$B$3:$H$211,Revenues!F$1,FALSE),0)</f>
        <v>145079533</v>
      </c>
      <c r="G164">
        <f>IFERROR(VLOOKUP($B164,FORM6_114_1!$B$3:$H$211,Revenues!G$1,FALSE),0)</f>
        <v>136454159</v>
      </c>
      <c r="H164">
        <f>IFERROR(VLOOKUP($B164,FORM6_114_1!$B$3:$H$211,Revenues!H$1,FALSE),0)</f>
        <v>151524510</v>
      </c>
      <c r="I164">
        <f>IFERROR(VLOOKUP($B164,FORM6_114_1!$B$3:$H$211,Revenues!I$1,FALSE),0)</f>
        <v>258410392</v>
      </c>
      <c r="J164" t="b">
        <f t="shared" si="2"/>
        <v>0</v>
      </c>
    </row>
    <row r="165" spans="1:10" ht="16.8" x14ac:dyDescent="0.35">
      <c r="A165" s="33" t="s">
        <v>105</v>
      </c>
      <c r="B165" s="33">
        <v>217</v>
      </c>
      <c r="C165" s="33"/>
      <c r="D165">
        <f>IFERROR(VLOOKUP($B165,FORM6_114_1!$B$3:$H$211,Revenues!D$1,FALSE),0)</f>
        <v>12306946</v>
      </c>
      <c r="E165">
        <f>IFERROR(VLOOKUP($B165,FORM6_114_1!$B$3:$H$211,Revenues!E$1,FALSE),0)</f>
        <v>9551864</v>
      </c>
      <c r="F165">
        <f>IFERROR(VLOOKUP($B165,FORM6_114_1!$B$3:$H$211,Revenues!F$1,FALSE),0)</f>
        <v>10774240</v>
      </c>
      <c r="G165">
        <f>IFERROR(VLOOKUP($B165,FORM6_114_1!$B$3:$H$211,Revenues!G$1,FALSE),0)</f>
        <v>6836173</v>
      </c>
      <c r="H165">
        <f>IFERROR(VLOOKUP($B165,FORM6_114_1!$B$3:$H$211,Revenues!H$1,FALSE),0)</f>
        <v>2488514</v>
      </c>
      <c r="I165">
        <f>IFERROR(VLOOKUP($B165,FORM6_114_1!$B$3:$H$211,Revenues!I$1,FALSE),0)</f>
        <v>1862403</v>
      </c>
      <c r="J165" t="b">
        <f t="shared" si="2"/>
        <v>0</v>
      </c>
    </row>
    <row r="166" spans="1:10" ht="16.8" x14ac:dyDescent="0.35">
      <c r="A166" s="33" t="s">
        <v>106</v>
      </c>
      <c r="B166" s="33">
        <v>219</v>
      </c>
      <c r="C166" s="33"/>
      <c r="D166">
        <f>IFERROR(VLOOKUP($B166,FORM6_114_1!$B$3:$H$211,Revenues!D$1,FALSE),0)</f>
        <v>2433064</v>
      </c>
      <c r="E166">
        <f>IFERROR(VLOOKUP($B166,FORM6_114_1!$B$3:$H$211,Revenues!E$1,FALSE),0)</f>
        <v>2513571</v>
      </c>
      <c r="F166">
        <f>IFERROR(VLOOKUP($B166,FORM6_114_1!$B$3:$H$211,Revenues!F$1,FALSE),0)</f>
        <v>2750781</v>
      </c>
      <c r="G166">
        <f>IFERROR(VLOOKUP($B166,FORM6_114_1!$B$3:$H$211,Revenues!G$1,FALSE),0)</f>
        <v>2767513</v>
      </c>
      <c r="H166">
        <f>IFERROR(VLOOKUP($B166,FORM6_114_1!$B$3:$H$211,Revenues!H$1,FALSE),0)</f>
        <v>2957496</v>
      </c>
      <c r="I166">
        <f>IFERROR(VLOOKUP($B166,FORM6_114_1!$B$3:$H$211,Revenues!I$1,FALSE),0)</f>
        <v>3075480</v>
      </c>
      <c r="J166" t="b">
        <f t="shared" si="2"/>
        <v>0</v>
      </c>
    </row>
    <row r="167" spans="1:10" ht="16.8" x14ac:dyDescent="0.35">
      <c r="A167" s="33" t="s">
        <v>107</v>
      </c>
      <c r="B167" s="33">
        <v>221</v>
      </c>
      <c r="C167" s="33"/>
      <c r="D167">
        <f>IFERROR(VLOOKUP($B167,FORM6_114_1!$B$3:$H$211,Revenues!D$1,FALSE),0)</f>
        <v>33189891</v>
      </c>
      <c r="E167">
        <f>IFERROR(VLOOKUP($B167,FORM6_114_1!$B$3:$H$211,Revenues!E$1,FALSE),0)</f>
        <v>27116281</v>
      </c>
      <c r="F167">
        <f>IFERROR(VLOOKUP($B167,FORM6_114_1!$B$3:$H$211,Revenues!F$1,FALSE),0)</f>
        <v>8475692</v>
      </c>
      <c r="G167">
        <f>IFERROR(VLOOKUP($B167,FORM6_114_1!$B$3:$H$211,Revenues!G$1,FALSE),0)</f>
        <v>218172</v>
      </c>
      <c r="H167">
        <f>IFERROR(VLOOKUP($B167,FORM6_114_1!$B$3:$H$211,Revenues!H$1,FALSE),0)</f>
        <v>280620</v>
      </c>
      <c r="I167">
        <f>IFERROR(VLOOKUP($B167,FORM6_114_1!$B$3:$H$211,Revenues!I$1,FALSE),0)</f>
        <v>17520122</v>
      </c>
      <c r="J167" t="b">
        <f t="shared" si="2"/>
        <v>0</v>
      </c>
    </row>
    <row r="168" spans="1:10" ht="16.8" x14ac:dyDescent="0.35">
      <c r="A168" s="33" t="s">
        <v>108</v>
      </c>
      <c r="B168" s="33">
        <v>223</v>
      </c>
      <c r="C168" s="33"/>
      <c r="D168">
        <f>IFERROR(VLOOKUP($B168,FORM6_114_1!$B$3:$H$211,Revenues!D$1,FALSE),0)</f>
        <v>38194024</v>
      </c>
      <c r="E168">
        <f>IFERROR(VLOOKUP($B168,FORM6_114_1!$B$3:$H$211,Revenues!E$1,FALSE),0)</f>
        <v>41010122</v>
      </c>
      <c r="F168">
        <f>IFERROR(VLOOKUP($B168,FORM6_114_1!$B$3:$H$211,Revenues!F$1,FALSE),0)</f>
        <v>42967021</v>
      </c>
      <c r="G168">
        <f>IFERROR(VLOOKUP($B168,FORM6_114_1!$B$3:$H$211,Revenues!G$1,FALSE),0)</f>
        <v>47090464</v>
      </c>
      <c r="H168">
        <f>IFERROR(VLOOKUP($B168,FORM6_114_1!$B$3:$H$211,Revenues!H$1,FALSE),0)</f>
        <v>49217368</v>
      </c>
      <c r="I168">
        <f>IFERROR(VLOOKUP($B168,FORM6_114_1!$B$3:$H$211,Revenues!I$1,FALSE),0)</f>
        <v>48519283</v>
      </c>
      <c r="J168" t="b">
        <f t="shared" si="2"/>
        <v>0</v>
      </c>
    </row>
    <row r="169" spans="1:10" ht="16.8" x14ac:dyDescent="0.35">
      <c r="A169" s="33" t="s">
        <v>109</v>
      </c>
      <c r="B169" s="33">
        <v>225</v>
      </c>
      <c r="C169" s="33"/>
      <c r="D169">
        <f>IFERROR(VLOOKUP($B169,FORM6_114_1!$B$3:$H$211,Revenues!D$1,FALSE),0)</f>
        <v>73361413</v>
      </c>
      <c r="E169">
        <f>IFERROR(VLOOKUP($B169,FORM6_114_1!$B$3:$H$211,Revenues!E$1,FALSE),0)</f>
        <v>77233077</v>
      </c>
      <c r="F169">
        <f>IFERROR(VLOOKUP($B169,FORM6_114_1!$B$3:$H$211,Revenues!F$1,FALSE),0)</f>
        <v>83609195</v>
      </c>
      <c r="G169">
        <f>IFERROR(VLOOKUP($B169,FORM6_114_1!$B$3:$H$211,Revenues!G$1,FALSE),0)</f>
        <v>92963057</v>
      </c>
      <c r="H169">
        <f>IFERROR(VLOOKUP($B169,FORM6_114_1!$B$3:$H$211,Revenues!H$1,FALSE),0)</f>
        <v>90299806</v>
      </c>
      <c r="I169">
        <f>IFERROR(VLOOKUP($B169,FORM6_114_1!$B$3:$H$211,Revenues!I$1,FALSE),0)</f>
        <v>73554668</v>
      </c>
      <c r="J169" t="b">
        <f t="shared" si="2"/>
        <v>0</v>
      </c>
    </row>
    <row r="170" spans="1:10" ht="16.8" x14ac:dyDescent="0.35">
      <c r="A170" s="33" t="s">
        <v>110</v>
      </c>
      <c r="B170" s="33">
        <v>227</v>
      </c>
      <c r="C170" s="33"/>
      <c r="D170">
        <f>IFERROR(VLOOKUP($B170,FORM6_114_1!$B$3:$H$211,Revenues!D$1,FALSE),0)</f>
        <v>1376460</v>
      </c>
      <c r="E170">
        <f>IFERROR(VLOOKUP($B170,FORM6_114_1!$B$3:$H$211,Revenues!E$1,FALSE),0)</f>
        <v>1225569</v>
      </c>
      <c r="F170">
        <f>IFERROR(VLOOKUP($B170,FORM6_114_1!$B$3:$H$211,Revenues!F$1,FALSE),0)</f>
        <v>984465</v>
      </c>
      <c r="G170">
        <f>IFERROR(VLOOKUP($B170,FORM6_114_1!$B$3:$H$211,Revenues!G$1,FALSE),0)</f>
        <v>1005741</v>
      </c>
      <c r="H170">
        <f>IFERROR(VLOOKUP($B170,FORM6_114_1!$B$3:$H$211,Revenues!H$1,FALSE),0)</f>
        <v>1008514</v>
      </c>
      <c r="I170">
        <f>IFERROR(VLOOKUP($B170,FORM6_114_1!$B$3:$H$211,Revenues!I$1,FALSE),0)</f>
        <v>1341316</v>
      </c>
      <c r="J170" t="b">
        <f t="shared" si="2"/>
        <v>0</v>
      </c>
    </row>
    <row r="171" spans="1:10" ht="16.8" x14ac:dyDescent="0.35">
      <c r="A171" s="33" t="s">
        <v>111</v>
      </c>
      <c r="B171" s="33">
        <v>228</v>
      </c>
      <c r="C171" s="33">
        <v>33</v>
      </c>
      <c r="D171">
        <f>IFERROR(VLOOKUP($B171,FORM6_114_1!$B$3:$H$211,Revenues!D$1,FALSE)+VLOOKUP($C171,FORM6_114_1!$B$3:$H$211,Revenues!D$1,FALSE),0)</f>
        <v>300823905</v>
      </c>
      <c r="E171">
        <f>IFERROR(VLOOKUP($B171,FORM6_114_1!$B$3:$H$211,Revenues!E$1,FALSE)+VLOOKUP($C171,FORM6_114_1!$B$3:$H$211,Revenues!E$1,FALSE),0)</f>
        <v>281238243</v>
      </c>
      <c r="F171">
        <f>IFERROR(VLOOKUP($B171,FORM6_114_1!$B$3:$H$211,Revenues!F$1,FALSE)+VLOOKUP($C171,FORM6_114_1!$B$3:$H$211,Revenues!F$1,FALSE),0)</f>
        <v>303251120</v>
      </c>
      <c r="G171">
        <f>IFERROR(VLOOKUP($B171,FORM6_114_1!$B$3:$H$211,Revenues!G$1,FALSE)+VLOOKUP($C171,FORM6_114_1!$B$3:$H$211,Revenues!G$1,FALSE),0)</f>
        <v>360817202</v>
      </c>
      <c r="H171">
        <f>IFERROR(VLOOKUP($B171,FORM6_114_1!$B$3:$H$211,Revenues!H$1,FALSE)+VLOOKUP($C171,FORM6_114_1!$B$3:$H$211,Revenues!H$1,FALSE),0)</f>
        <v>443181229</v>
      </c>
      <c r="I171">
        <f>IFERROR(VLOOKUP($B171,FORM6_114_1!$B$3:$H$211,Revenues!I$1,FALSE)+VLOOKUP($C171,FORM6_114_1!$B$3:$H$211,Revenues!I$1,FALSE),0)</f>
        <v>555498609</v>
      </c>
      <c r="J171" t="b">
        <f t="shared" si="2"/>
        <v>0</v>
      </c>
    </row>
    <row r="172" spans="1:10" ht="16.8" x14ac:dyDescent="0.35">
      <c r="A172" s="33" t="s">
        <v>112</v>
      </c>
      <c r="B172" s="33">
        <v>229</v>
      </c>
      <c r="C172" s="33"/>
      <c r="D172">
        <f>IFERROR(VLOOKUP($B172,FORM6_114_1!$B$3:$H$211,Revenues!D$1,FALSE),0)</f>
        <v>1436238</v>
      </c>
      <c r="E172">
        <f>IFERROR(VLOOKUP($B172,FORM6_114_1!$B$3:$H$211,Revenues!E$1,FALSE),0)</f>
        <v>1337468</v>
      </c>
      <c r="F172">
        <f>IFERROR(VLOOKUP($B172,FORM6_114_1!$B$3:$H$211,Revenues!F$1,FALSE),0)</f>
        <v>1239756</v>
      </c>
      <c r="G172">
        <f>IFERROR(VLOOKUP($B172,FORM6_114_1!$B$3:$H$211,Revenues!G$1,FALSE),0)</f>
        <v>1614092</v>
      </c>
      <c r="H172">
        <f>IFERROR(VLOOKUP($B172,FORM6_114_1!$B$3:$H$211,Revenues!H$1,FALSE),0)</f>
        <v>2519583</v>
      </c>
      <c r="I172">
        <f>IFERROR(VLOOKUP($B172,FORM6_114_1!$B$3:$H$211,Revenues!I$1,FALSE),0)</f>
        <v>3466270</v>
      </c>
      <c r="J172" t="b">
        <f t="shared" si="2"/>
        <v>0</v>
      </c>
    </row>
    <row r="173" spans="1:10" ht="16.8" x14ac:dyDescent="0.35">
      <c r="A173" s="33" t="s">
        <v>114</v>
      </c>
      <c r="B173" s="33">
        <v>231</v>
      </c>
      <c r="C173" s="33"/>
      <c r="D173">
        <f>IFERROR(VLOOKUP($B173,FORM6_114_1!$B$3:$H$211,Revenues!D$1,FALSE),0)</f>
        <v>18720457</v>
      </c>
      <c r="E173">
        <f>IFERROR(VLOOKUP($B173,FORM6_114_1!$B$3:$H$211,Revenues!E$1,FALSE),0)</f>
        <v>19525333</v>
      </c>
      <c r="F173">
        <f>IFERROR(VLOOKUP($B173,FORM6_114_1!$B$3:$H$211,Revenues!F$1,FALSE),0)</f>
        <v>17548590</v>
      </c>
      <c r="G173">
        <f>IFERROR(VLOOKUP($B173,FORM6_114_1!$B$3:$H$211,Revenues!G$1,FALSE),0)</f>
        <v>21098580</v>
      </c>
      <c r="H173">
        <f>IFERROR(VLOOKUP($B173,FORM6_114_1!$B$3:$H$211,Revenues!H$1,FALSE),0)</f>
        <v>25008039</v>
      </c>
      <c r="I173">
        <f>IFERROR(VLOOKUP($B173,FORM6_114_1!$B$3:$H$211,Revenues!I$1,FALSE),0)</f>
        <v>32005256</v>
      </c>
      <c r="J173" t="b">
        <f t="shared" si="2"/>
        <v>0</v>
      </c>
    </row>
    <row r="174" spans="1:10" ht="16.8" x14ac:dyDescent="0.35">
      <c r="A174" s="33" t="s">
        <v>115</v>
      </c>
      <c r="B174" s="33">
        <v>232</v>
      </c>
      <c r="C174" s="33"/>
      <c r="D174">
        <f>IFERROR(VLOOKUP($B174,FORM6_114_1!$B$3:$H$211,Revenues!D$1,FALSE),0)</f>
        <v>37612508</v>
      </c>
      <c r="E174">
        <f>IFERROR(VLOOKUP($B174,FORM6_114_1!$B$3:$H$211,Revenues!E$1,FALSE),0)</f>
        <v>52120107</v>
      </c>
      <c r="F174">
        <f>IFERROR(VLOOKUP($B174,FORM6_114_1!$B$3:$H$211,Revenues!F$1,FALSE),0)</f>
        <v>69482214</v>
      </c>
      <c r="G174">
        <f>IFERROR(VLOOKUP($B174,FORM6_114_1!$B$3:$H$211,Revenues!G$1,FALSE),0)</f>
        <v>114932833</v>
      </c>
      <c r="H174">
        <f>IFERROR(VLOOKUP($B174,FORM6_114_1!$B$3:$H$211,Revenues!H$1,FALSE),0)</f>
        <v>106087611</v>
      </c>
      <c r="I174">
        <f>IFERROR(VLOOKUP($B174,FORM6_114_1!$B$3:$H$211,Revenues!I$1,FALSE),0)</f>
        <v>158049241</v>
      </c>
      <c r="J174" t="b">
        <f t="shared" si="2"/>
        <v>0</v>
      </c>
    </row>
    <row r="175" spans="1:10" ht="16.8" x14ac:dyDescent="0.35">
      <c r="A175" s="33" t="s">
        <v>116</v>
      </c>
      <c r="B175" s="33">
        <v>233</v>
      </c>
      <c r="C175" s="33"/>
      <c r="D175">
        <f>IFERROR(VLOOKUP($B175,FORM6_114_1!$B$3:$H$211,Revenues!D$1,FALSE),0)</f>
        <v>63671016</v>
      </c>
      <c r="E175">
        <f>IFERROR(VLOOKUP($B175,FORM6_114_1!$B$3:$H$211,Revenues!E$1,FALSE),0)</f>
        <v>81141774</v>
      </c>
      <c r="F175">
        <f>IFERROR(VLOOKUP($B175,FORM6_114_1!$B$3:$H$211,Revenues!F$1,FALSE),0)</f>
        <v>63478525</v>
      </c>
      <c r="G175">
        <f>IFERROR(VLOOKUP($B175,FORM6_114_1!$B$3:$H$211,Revenues!G$1,FALSE),0)</f>
        <v>96712540</v>
      </c>
      <c r="H175">
        <f>IFERROR(VLOOKUP($B175,FORM6_114_1!$B$3:$H$211,Revenues!H$1,FALSE),0)</f>
        <v>109048777</v>
      </c>
      <c r="I175">
        <f>IFERROR(VLOOKUP($B175,FORM6_114_1!$B$3:$H$211,Revenues!I$1,FALSE),0)</f>
        <v>117328126</v>
      </c>
      <c r="J175" t="b">
        <f t="shared" si="2"/>
        <v>0</v>
      </c>
    </row>
    <row r="176" spans="1:10" ht="16.8" x14ac:dyDescent="0.35">
      <c r="A176" s="33" t="s">
        <v>117</v>
      </c>
      <c r="B176" s="33">
        <v>234</v>
      </c>
      <c r="C176" s="33"/>
      <c r="D176">
        <f>IFERROR(VLOOKUP($B176,FORM6_114_1!$B$3:$H$211,Revenues!D$1,FALSE),0)</f>
        <v>12862302</v>
      </c>
      <c r="E176">
        <f>IFERROR(VLOOKUP($B176,FORM6_114_1!$B$3:$H$211,Revenues!E$1,FALSE),0)</f>
        <v>22992805</v>
      </c>
      <c r="F176">
        <f>IFERROR(VLOOKUP($B176,FORM6_114_1!$B$3:$H$211,Revenues!F$1,FALSE),0)</f>
        <v>31756886</v>
      </c>
      <c r="G176">
        <f>IFERROR(VLOOKUP($B176,FORM6_114_1!$B$3:$H$211,Revenues!G$1,FALSE),0)</f>
        <v>27866735</v>
      </c>
      <c r="H176">
        <f>IFERROR(VLOOKUP($B176,FORM6_114_1!$B$3:$H$211,Revenues!H$1,FALSE),0)</f>
        <v>27646101</v>
      </c>
      <c r="I176">
        <f>IFERROR(VLOOKUP($B176,FORM6_114_1!$B$3:$H$211,Revenues!I$1,FALSE),0)</f>
        <v>28369851</v>
      </c>
      <c r="J176" t="b">
        <f t="shared" si="2"/>
        <v>0</v>
      </c>
    </row>
    <row r="177" spans="1:10" ht="16.8" x14ac:dyDescent="0.35">
      <c r="A177" s="33" t="s">
        <v>118</v>
      </c>
      <c r="B177" s="33">
        <v>236</v>
      </c>
      <c r="C177" s="33"/>
      <c r="D177">
        <f>IFERROR(VLOOKUP($B177,FORM6_114_1!$B$3:$H$211,Revenues!D$1,FALSE),0)</f>
        <v>84264608</v>
      </c>
      <c r="E177">
        <f>IFERROR(VLOOKUP($B177,FORM6_114_1!$B$3:$H$211,Revenues!E$1,FALSE),0)</f>
        <v>129971618</v>
      </c>
      <c r="F177">
        <f>IFERROR(VLOOKUP($B177,FORM6_114_1!$B$3:$H$211,Revenues!F$1,FALSE),0)</f>
        <v>154980542</v>
      </c>
      <c r="G177">
        <f>IFERROR(VLOOKUP($B177,FORM6_114_1!$B$3:$H$211,Revenues!G$1,FALSE),0)</f>
        <v>190319684</v>
      </c>
      <c r="H177">
        <f>IFERROR(VLOOKUP($B177,FORM6_114_1!$B$3:$H$211,Revenues!H$1,FALSE),0)</f>
        <v>193500206</v>
      </c>
      <c r="I177">
        <f>IFERROR(VLOOKUP($B177,FORM6_114_1!$B$3:$H$211,Revenues!I$1,FALSE),0)</f>
        <v>227024943</v>
      </c>
      <c r="J177" t="b">
        <f t="shared" si="2"/>
        <v>0</v>
      </c>
    </row>
    <row r="178" spans="1:10" ht="16.8" x14ac:dyDescent="0.35">
      <c r="A178" s="33" t="s">
        <v>119</v>
      </c>
      <c r="B178" s="33">
        <v>238</v>
      </c>
      <c r="C178" s="33"/>
      <c r="D178">
        <f>IFERROR(VLOOKUP($B178,FORM6_114_1!$B$3:$H$211,Revenues!D$1,FALSE),0)</f>
        <v>48144609</v>
      </c>
      <c r="E178">
        <f>IFERROR(VLOOKUP($B178,FORM6_114_1!$B$3:$H$211,Revenues!E$1,FALSE),0)</f>
        <v>50893666</v>
      </c>
      <c r="F178">
        <f>IFERROR(VLOOKUP($B178,FORM6_114_1!$B$3:$H$211,Revenues!F$1,FALSE),0)</f>
        <v>63227676</v>
      </c>
      <c r="G178">
        <f>IFERROR(VLOOKUP($B178,FORM6_114_1!$B$3:$H$211,Revenues!G$1,FALSE),0)</f>
        <v>62779010</v>
      </c>
      <c r="H178">
        <f>IFERROR(VLOOKUP($B178,FORM6_114_1!$B$3:$H$211,Revenues!H$1,FALSE),0)</f>
        <v>58570821</v>
      </c>
      <c r="I178">
        <f>IFERROR(VLOOKUP($B178,FORM6_114_1!$B$3:$H$211,Revenues!I$1,FALSE),0)</f>
        <v>63276716</v>
      </c>
      <c r="J178" t="b">
        <f t="shared" si="2"/>
        <v>0</v>
      </c>
    </row>
    <row r="179" spans="1:10" ht="16.8" x14ac:dyDescent="0.35">
      <c r="A179" s="33" t="s">
        <v>120</v>
      </c>
      <c r="B179" s="33">
        <v>239</v>
      </c>
      <c r="C179" s="33"/>
      <c r="D179">
        <f>IFERROR(VLOOKUP($B179,FORM6_114_1!$B$3:$H$211,Revenues!D$1,FALSE),0)</f>
        <v>25677002</v>
      </c>
      <c r="E179">
        <f>IFERROR(VLOOKUP($B179,FORM6_114_1!$B$3:$H$211,Revenues!E$1,FALSE),0)</f>
        <v>28534762</v>
      </c>
      <c r="F179">
        <f>IFERROR(VLOOKUP($B179,FORM6_114_1!$B$3:$H$211,Revenues!F$1,FALSE),0)</f>
        <v>28694832</v>
      </c>
      <c r="G179">
        <f>IFERROR(VLOOKUP($B179,FORM6_114_1!$B$3:$H$211,Revenues!G$1,FALSE),0)</f>
        <v>32086797</v>
      </c>
      <c r="H179">
        <f>IFERROR(VLOOKUP($B179,FORM6_114_1!$B$3:$H$211,Revenues!H$1,FALSE),0)</f>
        <v>35164156</v>
      </c>
      <c r="I179">
        <f>IFERROR(VLOOKUP($B179,FORM6_114_1!$B$3:$H$211,Revenues!I$1,FALSE),0)</f>
        <v>34845447</v>
      </c>
      <c r="J179" t="b">
        <f t="shared" si="2"/>
        <v>0</v>
      </c>
    </row>
    <row r="180" spans="1:10" ht="16.8" x14ac:dyDescent="0.35">
      <c r="A180" s="33" t="s">
        <v>121</v>
      </c>
      <c r="B180" s="33">
        <v>240</v>
      </c>
      <c r="C180" s="33"/>
      <c r="D180">
        <f>IFERROR(VLOOKUP($B180,FORM6_114_1!$B$3:$H$211,Revenues!D$1,FALSE),0)</f>
        <v>64260223</v>
      </c>
      <c r="E180">
        <f>IFERROR(VLOOKUP($B180,FORM6_114_1!$B$3:$H$211,Revenues!E$1,FALSE),0)</f>
        <v>84236537</v>
      </c>
      <c r="F180">
        <f>IFERROR(VLOOKUP($B180,FORM6_114_1!$B$3:$H$211,Revenues!F$1,FALSE),0)</f>
        <v>84733699</v>
      </c>
      <c r="G180">
        <f>IFERROR(VLOOKUP($B180,FORM6_114_1!$B$3:$H$211,Revenues!G$1,FALSE),0)</f>
        <v>97062233</v>
      </c>
      <c r="H180">
        <f>IFERROR(VLOOKUP($B180,FORM6_114_1!$B$3:$H$211,Revenues!H$1,FALSE),0)</f>
        <v>88723852</v>
      </c>
      <c r="I180">
        <f>IFERROR(VLOOKUP($B180,FORM6_114_1!$B$3:$H$211,Revenues!I$1,FALSE),0)</f>
        <v>102441838</v>
      </c>
      <c r="J180" t="b">
        <f t="shared" si="2"/>
        <v>0</v>
      </c>
    </row>
    <row r="181" spans="1:10" ht="16.8" x14ac:dyDescent="0.35">
      <c r="A181" s="33" t="s">
        <v>122</v>
      </c>
      <c r="B181" s="33">
        <v>241</v>
      </c>
      <c r="C181" s="33"/>
      <c r="D181">
        <f>IFERROR(VLOOKUP($B181,FORM6_114_1!$B$3:$H$211,Revenues!D$1,FALSE),0)</f>
        <v>8903754</v>
      </c>
      <c r="E181">
        <f>IFERROR(VLOOKUP($B181,FORM6_114_1!$B$3:$H$211,Revenues!E$1,FALSE),0)</f>
        <v>9251445</v>
      </c>
      <c r="F181">
        <f>IFERROR(VLOOKUP($B181,FORM6_114_1!$B$3:$H$211,Revenues!F$1,FALSE),0)</f>
        <v>12087349</v>
      </c>
      <c r="G181">
        <f>IFERROR(VLOOKUP($B181,FORM6_114_1!$B$3:$H$211,Revenues!G$1,FALSE),0)</f>
        <v>17381628</v>
      </c>
      <c r="H181">
        <f>IFERROR(VLOOKUP($B181,FORM6_114_1!$B$3:$H$211,Revenues!H$1,FALSE),0)</f>
        <v>21842658</v>
      </c>
      <c r="I181">
        <f>IFERROR(VLOOKUP($B181,FORM6_114_1!$B$3:$H$211,Revenues!I$1,FALSE),0)</f>
        <v>17436124</v>
      </c>
      <c r="J181" t="b">
        <f t="shared" si="2"/>
        <v>0</v>
      </c>
    </row>
    <row r="182" spans="1:10" ht="16.8" x14ac:dyDescent="0.35">
      <c r="A182" s="33" t="s">
        <v>123</v>
      </c>
      <c r="B182" s="33">
        <v>242</v>
      </c>
      <c r="C182" s="33"/>
      <c r="D182">
        <f>IFERROR(VLOOKUP($B182,FORM6_114_1!$B$3:$H$211,Revenues!D$1,FALSE),0)</f>
        <v>36337726</v>
      </c>
      <c r="E182">
        <f>IFERROR(VLOOKUP($B182,FORM6_114_1!$B$3:$H$211,Revenues!E$1,FALSE),0)</f>
        <v>37633141</v>
      </c>
      <c r="F182">
        <f>IFERROR(VLOOKUP($B182,FORM6_114_1!$B$3:$H$211,Revenues!F$1,FALSE),0)</f>
        <v>34592013</v>
      </c>
      <c r="G182">
        <f>IFERROR(VLOOKUP($B182,FORM6_114_1!$B$3:$H$211,Revenues!G$1,FALSE),0)</f>
        <v>52479690</v>
      </c>
      <c r="H182">
        <f>IFERROR(VLOOKUP($B182,FORM6_114_1!$B$3:$H$211,Revenues!H$1,FALSE),0)</f>
        <v>47526454</v>
      </c>
      <c r="I182">
        <f>IFERROR(VLOOKUP($B182,FORM6_114_1!$B$3:$H$211,Revenues!I$1,FALSE),0)</f>
        <v>46431763</v>
      </c>
      <c r="J182" t="b">
        <f t="shared" si="2"/>
        <v>0</v>
      </c>
    </row>
    <row r="183" spans="1:10" ht="16.8" x14ac:dyDescent="0.35">
      <c r="A183" s="33" t="s">
        <v>124</v>
      </c>
      <c r="B183" s="33">
        <v>243</v>
      </c>
      <c r="C183" s="33"/>
      <c r="D183">
        <f>IFERROR(VLOOKUP($B183,FORM6_114_1!$B$3:$H$211,Revenues!D$1,FALSE),0)</f>
        <v>35653005</v>
      </c>
      <c r="E183">
        <f>IFERROR(VLOOKUP($B183,FORM6_114_1!$B$3:$H$211,Revenues!E$1,FALSE),0)</f>
        <v>37836369</v>
      </c>
      <c r="F183">
        <f>IFERROR(VLOOKUP($B183,FORM6_114_1!$B$3:$H$211,Revenues!F$1,FALSE),0)</f>
        <v>38841890</v>
      </c>
      <c r="G183">
        <f>IFERROR(VLOOKUP($B183,FORM6_114_1!$B$3:$H$211,Revenues!G$1,FALSE),0)</f>
        <v>43308729</v>
      </c>
      <c r="H183">
        <f>IFERROR(VLOOKUP($B183,FORM6_114_1!$B$3:$H$211,Revenues!H$1,FALSE),0)</f>
        <v>45825227</v>
      </c>
      <c r="I183">
        <f>IFERROR(VLOOKUP($B183,FORM6_114_1!$B$3:$H$211,Revenues!I$1,FALSE),0)</f>
        <v>47291555</v>
      </c>
      <c r="J183" t="b">
        <f t="shared" si="2"/>
        <v>0</v>
      </c>
    </row>
    <row r="184" spans="1:10" ht="16.8" x14ac:dyDescent="0.35">
      <c r="A184" s="33" t="s">
        <v>125</v>
      </c>
      <c r="B184" s="33">
        <v>246</v>
      </c>
      <c r="C184" s="33"/>
      <c r="D184">
        <f>IFERROR(VLOOKUP($B184,FORM6_114_1!$B$3:$H$211,Revenues!D$1,FALSE),0)</f>
        <v>16812281</v>
      </c>
      <c r="E184">
        <f>IFERROR(VLOOKUP($B184,FORM6_114_1!$B$3:$H$211,Revenues!E$1,FALSE),0)</f>
        <v>21846489</v>
      </c>
      <c r="F184">
        <f>IFERROR(VLOOKUP($B184,FORM6_114_1!$B$3:$H$211,Revenues!F$1,FALSE),0)</f>
        <v>30048429</v>
      </c>
      <c r="G184">
        <f>IFERROR(VLOOKUP($B184,FORM6_114_1!$B$3:$H$211,Revenues!G$1,FALSE),0)</f>
        <v>40820264</v>
      </c>
      <c r="H184">
        <f>IFERROR(VLOOKUP($B184,FORM6_114_1!$B$3:$H$211,Revenues!H$1,FALSE),0)</f>
        <v>44354247</v>
      </c>
      <c r="I184">
        <f>IFERROR(VLOOKUP($B184,FORM6_114_1!$B$3:$H$211,Revenues!I$1,FALSE),0)</f>
        <v>46969293</v>
      </c>
      <c r="J184" t="b">
        <f t="shared" si="2"/>
        <v>0</v>
      </c>
    </row>
    <row r="185" spans="1:10" ht="16.8" x14ac:dyDescent="0.35">
      <c r="A185" s="33" t="s">
        <v>126</v>
      </c>
      <c r="B185" s="33">
        <v>248</v>
      </c>
      <c r="C185" s="33"/>
      <c r="D185">
        <f>IFERROR(VLOOKUP($B185,FORM6_114_1!$B$3:$H$211,Revenues!D$1,FALSE),0)</f>
        <v>5962256</v>
      </c>
      <c r="E185">
        <f>IFERROR(VLOOKUP($B185,FORM6_114_1!$B$3:$H$211,Revenues!E$1,FALSE),0)</f>
        <v>5844461</v>
      </c>
      <c r="F185">
        <f>IFERROR(VLOOKUP($B185,FORM6_114_1!$B$3:$H$211,Revenues!F$1,FALSE),0)</f>
        <v>6049221</v>
      </c>
      <c r="G185">
        <f>IFERROR(VLOOKUP($B185,FORM6_114_1!$B$3:$H$211,Revenues!G$1,FALSE),0)</f>
        <v>6801856</v>
      </c>
      <c r="H185">
        <f>IFERROR(VLOOKUP($B185,FORM6_114_1!$B$3:$H$211,Revenues!H$1,FALSE),0)</f>
        <v>7195811</v>
      </c>
      <c r="I185">
        <f>IFERROR(VLOOKUP($B185,FORM6_114_1!$B$3:$H$211,Revenues!I$1,FALSE),0)</f>
        <v>7733796</v>
      </c>
      <c r="J185" t="b">
        <f t="shared" si="2"/>
        <v>0</v>
      </c>
    </row>
    <row r="186" spans="1:10" ht="16.8" x14ac:dyDescent="0.35">
      <c r="A186" s="33" t="s">
        <v>127</v>
      </c>
      <c r="B186" s="33">
        <v>249</v>
      </c>
      <c r="C186" s="33"/>
      <c r="D186">
        <f>IFERROR(VLOOKUP($B186,FORM6_114_1!$B$3:$H$211,Revenues!D$1,FALSE),0)</f>
        <v>122772486</v>
      </c>
      <c r="E186">
        <f>IFERROR(VLOOKUP($B186,FORM6_114_1!$B$3:$H$211,Revenues!E$1,FALSE),0)</f>
        <v>128582003</v>
      </c>
      <c r="F186">
        <f>IFERROR(VLOOKUP($B186,FORM6_114_1!$B$3:$H$211,Revenues!F$1,FALSE),0)</f>
        <v>132886330</v>
      </c>
      <c r="G186">
        <f>IFERROR(VLOOKUP($B186,FORM6_114_1!$B$3:$H$211,Revenues!G$1,FALSE),0)</f>
        <v>108607622</v>
      </c>
      <c r="H186">
        <f>IFERROR(VLOOKUP($B186,FORM6_114_1!$B$3:$H$211,Revenues!H$1,FALSE),0)</f>
        <v>82708377</v>
      </c>
      <c r="I186">
        <f>IFERROR(VLOOKUP($B186,FORM6_114_1!$B$3:$H$211,Revenues!I$1,FALSE),0)</f>
        <v>82597500</v>
      </c>
      <c r="J186" t="b">
        <f t="shared" si="2"/>
        <v>0</v>
      </c>
    </row>
    <row r="187" spans="1:10" ht="16.8" x14ac:dyDescent="0.35">
      <c r="A187" s="33" t="s">
        <v>128</v>
      </c>
      <c r="B187" s="33">
        <v>250</v>
      </c>
      <c r="C187" s="33"/>
      <c r="D187">
        <f>IFERROR(VLOOKUP($B187,FORM6_114_1!$B$3:$H$211,Revenues!D$1,FALSE),0)</f>
        <v>3317070</v>
      </c>
      <c r="E187">
        <f>IFERROR(VLOOKUP($B187,FORM6_114_1!$B$3:$H$211,Revenues!E$1,FALSE),0)</f>
        <v>3460656</v>
      </c>
      <c r="F187">
        <f>IFERROR(VLOOKUP($B187,FORM6_114_1!$B$3:$H$211,Revenues!F$1,FALSE),0)</f>
        <v>3581424</v>
      </c>
      <c r="G187">
        <f>IFERROR(VLOOKUP($B187,FORM6_114_1!$B$3:$H$211,Revenues!G$1,FALSE),0)</f>
        <v>4031275</v>
      </c>
      <c r="H187">
        <f>IFERROR(VLOOKUP($B187,FORM6_114_1!$B$3:$H$211,Revenues!H$1,FALSE),0)</f>
        <v>4321904</v>
      </c>
      <c r="I187">
        <f>IFERROR(VLOOKUP($B187,FORM6_114_1!$B$3:$H$211,Revenues!I$1,FALSE),0)</f>
        <v>4297619</v>
      </c>
      <c r="J187" t="b">
        <f t="shared" si="2"/>
        <v>0</v>
      </c>
    </row>
    <row r="188" spans="1:10" ht="16.8" x14ac:dyDescent="0.35">
      <c r="A188" s="33" t="s">
        <v>129</v>
      </c>
      <c r="B188" s="33">
        <v>251</v>
      </c>
      <c r="C188" s="33"/>
      <c r="D188">
        <f>IFERROR(VLOOKUP($B188,FORM6_114_1!$B$3:$H$211,Revenues!D$1,FALSE),0)</f>
        <v>4534227</v>
      </c>
      <c r="E188">
        <f>IFERROR(VLOOKUP($B188,FORM6_114_1!$B$3:$H$211,Revenues!E$1,FALSE),0)</f>
        <v>4496878</v>
      </c>
      <c r="F188">
        <f>IFERROR(VLOOKUP($B188,FORM6_114_1!$B$3:$H$211,Revenues!F$1,FALSE),0)</f>
        <v>4905566</v>
      </c>
      <c r="G188">
        <f>IFERROR(VLOOKUP($B188,FORM6_114_1!$B$3:$H$211,Revenues!G$1,FALSE),0)</f>
        <v>4236240</v>
      </c>
      <c r="H188">
        <f>IFERROR(VLOOKUP($B188,FORM6_114_1!$B$3:$H$211,Revenues!H$1,FALSE),0)</f>
        <v>4692795</v>
      </c>
      <c r="I188">
        <f>IFERROR(VLOOKUP($B188,FORM6_114_1!$B$3:$H$211,Revenues!I$1,FALSE),0)</f>
        <v>5003098</v>
      </c>
      <c r="J188" t="b">
        <f t="shared" si="2"/>
        <v>0</v>
      </c>
    </row>
    <row r="189" spans="1:10" ht="16.8" x14ac:dyDescent="0.35">
      <c r="A189" s="33" t="s">
        <v>130</v>
      </c>
      <c r="B189" s="33">
        <v>252</v>
      </c>
      <c r="C189" s="33"/>
      <c r="D189">
        <f>IFERROR(VLOOKUP($B189,FORM6_114_1!$B$3:$H$211,Revenues!D$1,FALSE),0)</f>
        <v>38532337</v>
      </c>
      <c r="E189">
        <f>IFERROR(VLOOKUP($B189,FORM6_114_1!$B$3:$H$211,Revenues!E$1,FALSE),0)</f>
        <v>45025492</v>
      </c>
      <c r="F189">
        <f>IFERROR(VLOOKUP($B189,FORM6_114_1!$B$3:$H$211,Revenues!F$1,FALSE),0)</f>
        <v>52768556</v>
      </c>
      <c r="G189">
        <f>IFERROR(VLOOKUP($B189,FORM6_114_1!$B$3:$H$211,Revenues!G$1,FALSE),0)</f>
        <v>56079783</v>
      </c>
      <c r="H189">
        <f>IFERROR(VLOOKUP($B189,FORM6_114_1!$B$3:$H$211,Revenues!H$1,FALSE),0)</f>
        <v>61758023</v>
      </c>
      <c r="I189">
        <f>IFERROR(VLOOKUP($B189,FORM6_114_1!$B$3:$H$211,Revenues!I$1,FALSE),0)</f>
        <v>65898067</v>
      </c>
      <c r="J189" t="b">
        <f t="shared" si="2"/>
        <v>0</v>
      </c>
    </row>
    <row r="190" spans="1:10" ht="16.8" x14ac:dyDescent="0.35">
      <c r="A190" s="33" t="s">
        <v>132</v>
      </c>
      <c r="B190" s="33">
        <v>254</v>
      </c>
      <c r="C190" s="33"/>
      <c r="D190">
        <f>IFERROR(VLOOKUP($B190,FORM6_114_1!$B$3:$H$211,Revenues!D$1,FALSE),0)</f>
        <v>1511968</v>
      </c>
      <c r="E190">
        <f>IFERROR(VLOOKUP($B190,FORM6_114_1!$B$3:$H$211,Revenues!E$1,FALSE),0)</f>
        <v>1463570</v>
      </c>
      <c r="F190">
        <f>IFERROR(VLOOKUP($B190,FORM6_114_1!$B$3:$H$211,Revenues!F$1,FALSE),0)</f>
        <v>1488658</v>
      </c>
      <c r="G190">
        <f>IFERROR(VLOOKUP($B190,FORM6_114_1!$B$3:$H$211,Revenues!G$1,FALSE),0)</f>
        <v>1537381</v>
      </c>
      <c r="H190">
        <f>IFERROR(VLOOKUP($B190,FORM6_114_1!$B$3:$H$211,Revenues!H$1,FALSE),0)</f>
        <v>1505695</v>
      </c>
      <c r="I190">
        <f>IFERROR(VLOOKUP($B190,FORM6_114_1!$B$3:$H$211,Revenues!I$1,FALSE),0)</f>
        <v>1469435</v>
      </c>
      <c r="J190" t="b">
        <f t="shared" si="2"/>
        <v>0</v>
      </c>
    </row>
    <row r="191" spans="1:10" ht="16.8" x14ac:dyDescent="0.35">
      <c r="A191" s="33" t="s">
        <v>135</v>
      </c>
      <c r="B191" s="33">
        <v>258</v>
      </c>
      <c r="C191" s="33"/>
      <c r="D191">
        <f>IFERROR(VLOOKUP($B191,FORM6_114_1!$B$3:$H$211,Revenues!D$1,FALSE),0)</f>
        <v>101498461</v>
      </c>
      <c r="E191">
        <f>IFERROR(VLOOKUP($B191,FORM6_114_1!$B$3:$H$211,Revenues!E$1,FALSE),0)</f>
        <v>110523480</v>
      </c>
      <c r="F191">
        <f>IFERROR(VLOOKUP($B191,FORM6_114_1!$B$3:$H$211,Revenues!F$1,FALSE),0)</f>
        <v>121161479</v>
      </c>
      <c r="G191">
        <f>IFERROR(VLOOKUP($B191,FORM6_114_1!$B$3:$H$211,Revenues!G$1,FALSE),0)</f>
        <v>158556881</v>
      </c>
      <c r="H191">
        <f>IFERROR(VLOOKUP($B191,FORM6_114_1!$B$3:$H$211,Revenues!H$1,FALSE),0)</f>
        <v>169483553</v>
      </c>
      <c r="I191">
        <f>IFERROR(VLOOKUP($B191,FORM6_114_1!$B$3:$H$211,Revenues!I$1,FALSE),0)</f>
        <v>192441014</v>
      </c>
      <c r="J191" t="b">
        <f t="shared" si="2"/>
        <v>0</v>
      </c>
    </row>
    <row r="192" spans="1:10" ht="16.8" x14ac:dyDescent="0.35">
      <c r="A192" s="33" t="s">
        <v>138</v>
      </c>
      <c r="B192" s="33">
        <v>263</v>
      </c>
      <c r="C192" s="33"/>
      <c r="D192">
        <f>IFERROR(VLOOKUP($B192,FORM6_114_1!$B$3:$H$211,Revenues!D$1,FALSE),0)</f>
        <v>6004016</v>
      </c>
      <c r="E192">
        <f>IFERROR(VLOOKUP($B192,FORM6_114_1!$B$3:$H$211,Revenues!E$1,FALSE),0)</f>
        <v>6087214</v>
      </c>
      <c r="F192">
        <f>IFERROR(VLOOKUP($B192,FORM6_114_1!$B$3:$H$211,Revenues!F$1,FALSE),0)</f>
        <v>5991417</v>
      </c>
      <c r="G192">
        <f>IFERROR(VLOOKUP($B192,FORM6_114_1!$B$3:$H$211,Revenues!G$1,FALSE),0)</f>
        <v>8313442</v>
      </c>
      <c r="H192">
        <f>IFERROR(VLOOKUP($B192,FORM6_114_1!$B$3:$H$211,Revenues!H$1,FALSE),0)</f>
        <v>10413029</v>
      </c>
      <c r="I192">
        <f>IFERROR(VLOOKUP($B192,FORM6_114_1!$B$3:$H$211,Revenues!I$1,FALSE),0)</f>
        <v>10173581</v>
      </c>
      <c r="J192" t="b">
        <f t="shared" si="2"/>
        <v>0</v>
      </c>
    </row>
    <row r="193" spans="1:10" ht="16.8" x14ac:dyDescent="0.35">
      <c r="A193" s="33" t="s">
        <v>141</v>
      </c>
      <c r="B193" s="33">
        <v>268</v>
      </c>
      <c r="C193" s="33"/>
      <c r="D193">
        <f>IFERROR(VLOOKUP($B193,FORM6_114_1!$B$3:$H$211,Revenues!D$1,FALSE),0)</f>
        <v>66580130</v>
      </c>
      <c r="E193">
        <f>IFERROR(VLOOKUP($B193,FORM6_114_1!$B$3:$H$211,Revenues!E$1,FALSE),0)</f>
        <v>62922690</v>
      </c>
      <c r="F193">
        <f>IFERROR(VLOOKUP($B193,FORM6_114_1!$B$3:$H$211,Revenues!F$1,FALSE),0)</f>
        <v>89075215</v>
      </c>
      <c r="G193">
        <f>IFERROR(VLOOKUP($B193,FORM6_114_1!$B$3:$H$211,Revenues!G$1,FALSE),0)</f>
        <v>105267832</v>
      </c>
      <c r="H193">
        <f>IFERROR(VLOOKUP($B193,FORM6_114_1!$B$3:$H$211,Revenues!H$1,FALSE),0)</f>
        <v>117648388</v>
      </c>
      <c r="I193">
        <f>IFERROR(VLOOKUP($B193,FORM6_114_1!$B$3:$H$211,Revenues!I$1,FALSE),0)</f>
        <v>129872752</v>
      </c>
      <c r="J193" t="b">
        <f t="shared" si="2"/>
        <v>0</v>
      </c>
    </row>
    <row r="194" spans="1:10" ht="16.8" x14ac:dyDescent="0.35">
      <c r="A194" s="33" t="s">
        <v>142</v>
      </c>
      <c r="B194" s="33">
        <v>269</v>
      </c>
      <c r="C194" s="33"/>
      <c r="D194">
        <f>IFERROR(VLOOKUP($B194,FORM6_114_1!$B$3:$H$211,Revenues!D$1,FALSE),0)</f>
        <v>717947</v>
      </c>
      <c r="E194">
        <f>IFERROR(VLOOKUP($B194,FORM6_114_1!$B$3:$H$211,Revenues!E$1,FALSE),0)</f>
        <v>895619</v>
      </c>
      <c r="F194">
        <f>IFERROR(VLOOKUP($B194,FORM6_114_1!$B$3:$H$211,Revenues!F$1,FALSE),0)</f>
        <v>805863</v>
      </c>
      <c r="G194">
        <f>IFERROR(VLOOKUP($B194,FORM6_114_1!$B$3:$H$211,Revenues!G$1,FALSE),0)</f>
        <v>2081198</v>
      </c>
      <c r="H194">
        <f>IFERROR(VLOOKUP($B194,FORM6_114_1!$B$3:$H$211,Revenues!H$1,FALSE),0)</f>
        <v>3120948</v>
      </c>
      <c r="I194">
        <f>IFERROR(VLOOKUP($B194,FORM6_114_1!$B$3:$H$211,Revenues!I$1,FALSE),0)</f>
        <v>2011696</v>
      </c>
      <c r="J194" t="b">
        <f t="shared" si="2"/>
        <v>0</v>
      </c>
    </row>
    <row r="195" spans="1:10" ht="16.8" x14ac:dyDescent="0.35">
      <c r="A195" s="33" t="s">
        <v>144</v>
      </c>
      <c r="B195" s="33">
        <v>272</v>
      </c>
      <c r="C195" s="33"/>
      <c r="D195">
        <f>IFERROR(VLOOKUP($B195,FORM6_114_1!$B$3:$H$211,Revenues!D$1,FALSE),0)</f>
        <v>1685639</v>
      </c>
      <c r="E195">
        <f>IFERROR(VLOOKUP($B195,FORM6_114_1!$B$3:$H$211,Revenues!E$1,FALSE),0)</f>
        <v>1750621</v>
      </c>
      <c r="F195">
        <f>IFERROR(VLOOKUP($B195,FORM6_114_1!$B$3:$H$211,Revenues!F$1,FALSE),0)</f>
        <v>2367054</v>
      </c>
      <c r="G195">
        <f>IFERROR(VLOOKUP($B195,FORM6_114_1!$B$3:$H$211,Revenues!G$1,FALSE),0)</f>
        <v>3837982</v>
      </c>
      <c r="H195">
        <f>IFERROR(VLOOKUP($B195,FORM6_114_1!$B$3:$H$211,Revenues!H$1,FALSE),0)</f>
        <v>3633709</v>
      </c>
      <c r="I195">
        <f>IFERROR(VLOOKUP($B195,FORM6_114_1!$B$3:$H$211,Revenues!I$1,FALSE),0)</f>
        <v>3261383</v>
      </c>
      <c r="J195" t="b">
        <f t="shared" ref="J195:J204" si="3">IF(COUNTIF(D195:I195,0),"TRUE")</f>
        <v>0</v>
      </c>
    </row>
    <row r="196" spans="1:10" ht="16.8" x14ac:dyDescent="0.35">
      <c r="A196" s="33" t="s">
        <v>146</v>
      </c>
      <c r="B196" s="33">
        <v>274</v>
      </c>
      <c r="C196" s="33"/>
      <c r="D196">
        <f>IFERROR(VLOOKUP($B196,FORM6_114_1!$B$3:$H$211,Revenues!D$1,FALSE),0)</f>
        <v>6487607</v>
      </c>
      <c r="E196">
        <f>IFERROR(VLOOKUP($B196,FORM6_114_1!$B$3:$H$211,Revenues!E$1,FALSE),0)</f>
        <v>8314248</v>
      </c>
      <c r="F196">
        <f>IFERROR(VLOOKUP($B196,FORM6_114_1!$B$3:$H$211,Revenues!F$1,FALSE),0)</f>
        <v>8948285</v>
      </c>
      <c r="G196">
        <f>IFERROR(VLOOKUP($B196,FORM6_114_1!$B$3:$H$211,Revenues!G$1,FALSE),0)</f>
        <v>10208425</v>
      </c>
      <c r="H196">
        <f>IFERROR(VLOOKUP($B196,FORM6_114_1!$B$3:$H$211,Revenues!H$1,FALSE),0)</f>
        <v>10920886</v>
      </c>
      <c r="I196">
        <f>IFERROR(VLOOKUP($B196,FORM6_114_1!$B$3:$H$211,Revenues!I$1,FALSE),0)</f>
        <v>11595895</v>
      </c>
      <c r="J196" t="b">
        <f t="shared" si="3"/>
        <v>0</v>
      </c>
    </row>
    <row r="197" spans="1:10" ht="16.8" x14ac:dyDescent="0.35">
      <c r="A197" s="33" t="s">
        <v>147</v>
      </c>
      <c r="B197" s="33">
        <v>275</v>
      </c>
      <c r="C197" s="33"/>
      <c r="D197">
        <f>IFERROR(VLOOKUP($B197,FORM6_114_1!$B$3:$H$211,Revenues!D$1,FALSE),0)</f>
        <v>40761871</v>
      </c>
      <c r="E197">
        <f>IFERROR(VLOOKUP($B197,FORM6_114_1!$B$3:$H$211,Revenues!E$1,FALSE),0)</f>
        <v>67927987</v>
      </c>
      <c r="F197">
        <f>IFERROR(VLOOKUP($B197,FORM6_114_1!$B$3:$H$211,Revenues!F$1,FALSE),0)</f>
        <v>75087499</v>
      </c>
      <c r="G197">
        <f>IFERROR(VLOOKUP($B197,FORM6_114_1!$B$3:$H$211,Revenues!G$1,FALSE),0)</f>
        <v>80859233</v>
      </c>
      <c r="H197">
        <f>IFERROR(VLOOKUP($B197,FORM6_114_1!$B$3:$H$211,Revenues!H$1,FALSE),0)</f>
        <v>79349461</v>
      </c>
      <c r="I197">
        <f>IFERROR(VLOOKUP($B197,FORM6_114_1!$B$3:$H$211,Revenues!I$1,FALSE),0)</f>
        <v>92496118</v>
      </c>
      <c r="J197" t="b">
        <f t="shared" si="3"/>
        <v>0</v>
      </c>
    </row>
    <row r="198" spans="1:10" ht="16.8" x14ac:dyDescent="0.35">
      <c r="A198" s="33" t="s">
        <v>149</v>
      </c>
      <c r="B198" s="33">
        <v>277</v>
      </c>
      <c r="C198" s="33"/>
      <c r="D198">
        <f>IFERROR(VLOOKUP($B198,FORM6_114_1!$B$3:$H$211,Revenues!D$1,FALSE),0)</f>
        <v>12307692</v>
      </c>
      <c r="E198">
        <f>IFERROR(VLOOKUP($B198,FORM6_114_1!$B$3:$H$211,Revenues!E$1,FALSE),0)</f>
        <v>14899215</v>
      </c>
      <c r="F198">
        <f>IFERROR(VLOOKUP($B198,FORM6_114_1!$B$3:$H$211,Revenues!F$1,FALSE),0)</f>
        <v>16664654</v>
      </c>
      <c r="G198">
        <f>IFERROR(VLOOKUP($B198,FORM6_114_1!$B$3:$H$211,Revenues!G$1,FALSE),0)</f>
        <v>18224288</v>
      </c>
      <c r="H198">
        <f>IFERROR(VLOOKUP($B198,FORM6_114_1!$B$3:$H$211,Revenues!H$1,FALSE),0)</f>
        <v>16486221</v>
      </c>
      <c r="I198">
        <f>IFERROR(VLOOKUP($B198,FORM6_114_1!$B$3:$H$211,Revenues!I$1,FALSE),0)</f>
        <v>17854434</v>
      </c>
      <c r="J198" t="b">
        <f t="shared" si="3"/>
        <v>0</v>
      </c>
    </row>
    <row r="199" spans="1:10" ht="16.8" x14ac:dyDescent="0.35">
      <c r="A199" s="33" t="s">
        <v>150</v>
      </c>
      <c r="B199" s="33">
        <v>278</v>
      </c>
      <c r="C199" s="33"/>
      <c r="D199">
        <f>IFERROR(VLOOKUP($B199,FORM6_114_1!$B$3:$H$211,Revenues!D$1,FALSE),0)</f>
        <v>23719829</v>
      </c>
      <c r="E199">
        <f>IFERROR(VLOOKUP($B199,FORM6_114_1!$B$3:$H$211,Revenues!E$1,FALSE),0)</f>
        <v>50799435</v>
      </c>
      <c r="F199">
        <f>IFERROR(VLOOKUP($B199,FORM6_114_1!$B$3:$H$211,Revenues!F$1,FALSE),0)</f>
        <v>66097476</v>
      </c>
      <c r="G199">
        <f>IFERROR(VLOOKUP($B199,FORM6_114_1!$B$3:$H$211,Revenues!G$1,FALSE),0)</f>
        <v>107298269</v>
      </c>
      <c r="H199">
        <f>IFERROR(VLOOKUP($B199,FORM6_114_1!$B$3:$H$211,Revenues!H$1,FALSE),0)</f>
        <v>129232591</v>
      </c>
      <c r="I199">
        <f>IFERROR(VLOOKUP($B199,FORM6_114_1!$B$3:$H$211,Revenues!I$1,FALSE),0)</f>
        <v>160368927</v>
      </c>
      <c r="J199" t="b">
        <f t="shared" si="3"/>
        <v>0</v>
      </c>
    </row>
    <row r="200" spans="1:10" ht="16.8" x14ac:dyDescent="0.35">
      <c r="A200" s="33" t="s">
        <v>151</v>
      </c>
      <c r="B200" s="33">
        <v>279</v>
      </c>
      <c r="C200" s="33"/>
      <c r="D200">
        <f>IFERROR(VLOOKUP($B200,FORM6_114_1!$B$3:$H$211,Revenues!D$1,FALSE),0)</f>
        <v>10109312</v>
      </c>
      <c r="E200">
        <f>IFERROR(VLOOKUP($B200,FORM6_114_1!$B$3:$H$211,Revenues!E$1,FALSE),0)</f>
        <v>41876184</v>
      </c>
      <c r="F200">
        <f>IFERROR(VLOOKUP($B200,FORM6_114_1!$B$3:$H$211,Revenues!F$1,FALSE),0)</f>
        <v>90042883</v>
      </c>
      <c r="G200">
        <f>IFERROR(VLOOKUP($B200,FORM6_114_1!$B$3:$H$211,Revenues!G$1,FALSE),0)</f>
        <v>138598792</v>
      </c>
      <c r="H200">
        <f>IFERROR(VLOOKUP($B200,FORM6_114_1!$B$3:$H$211,Revenues!H$1,FALSE),0)</f>
        <v>151446229</v>
      </c>
      <c r="I200">
        <f>IFERROR(VLOOKUP($B200,FORM6_114_1!$B$3:$H$211,Revenues!I$1,FALSE),0)</f>
        <v>149869662</v>
      </c>
      <c r="J200" t="b">
        <f t="shared" si="3"/>
        <v>0</v>
      </c>
    </row>
    <row r="201" spans="1:10" ht="16.8" x14ac:dyDescent="0.35">
      <c r="A201" s="33" t="s">
        <v>152</v>
      </c>
      <c r="B201" s="33">
        <v>280</v>
      </c>
      <c r="C201" s="33"/>
      <c r="D201">
        <f>IFERROR(VLOOKUP($B201,FORM6_114_1!$B$3:$H$211,Revenues!D$1,FALSE),0)</f>
        <v>1638760</v>
      </c>
      <c r="E201">
        <f>IFERROR(VLOOKUP($B201,FORM6_114_1!$B$3:$H$211,Revenues!E$1,FALSE),0)</f>
        <v>4254981</v>
      </c>
      <c r="F201">
        <f>IFERROR(VLOOKUP($B201,FORM6_114_1!$B$3:$H$211,Revenues!F$1,FALSE),0)</f>
        <v>4779737</v>
      </c>
      <c r="G201">
        <f>IFERROR(VLOOKUP($B201,FORM6_114_1!$B$3:$H$211,Revenues!G$1,FALSE),0)</f>
        <v>3961802</v>
      </c>
      <c r="H201">
        <f>IFERROR(VLOOKUP($B201,FORM6_114_1!$B$3:$H$211,Revenues!H$1,FALSE),0)</f>
        <v>5575133</v>
      </c>
      <c r="I201">
        <f>IFERROR(VLOOKUP($B201,FORM6_114_1!$B$3:$H$211,Revenues!I$1,FALSE),0)</f>
        <v>4994550</v>
      </c>
      <c r="J201" t="b">
        <f t="shared" si="3"/>
        <v>0</v>
      </c>
    </row>
    <row r="202" spans="1:10" ht="16.8" x14ac:dyDescent="0.35">
      <c r="A202" s="33" t="s">
        <v>159</v>
      </c>
      <c r="B202" s="33">
        <v>289</v>
      </c>
      <c r="C202" s="33">
        <v>95</v>
      </c>
      <c r="D202">
        <f>IFERROR(VLOOKUP($B202,FORM6_114_1!$B$3:$H$211,Revenues!D$1,FALSE)+VLOOKUP($C202,FORM6_114_1!$B$3:$H$211,Revenues!D$1,FALSE),0)</f>
        <v>6901068</v>
      </c>
      <c r="E202">
        <f>IFERROR(VLOOKUP($B202,FORM6_114_1!$B$3:$H$211,Revenues!E$1,FALSE)+VLOOKUP($C202,FORM6_114_1!$B$3:$H$211,Revenues!E$1,FALSE),0)</f>
        <v>7339194</v>
      </c>
      <c r="F202">
        <f>IFERROR(VLOOKUP($B202,FORM6_114_1!$B$3:$H$211,Revenues!F$1,FALSE)+VLOOKUP($C202,FORM6_114_1!$B$3:$H$211,Revenues!F$1,FALSE),0)</f>
        <v>9473617</v>
      </c>
      <c r="G202">
        <f>IFERROR(VLOOKUP($B202,FORM6_114_1!$B$3:$H$211,Revenues!G$1,FALSE)+VLOOKUP($C202,FORM6_114_1!$B$3:$H$211,Revenues!G$1,FALSE),0)</f>
        <v>11957057</v>
      </c>
      <c r="H202">
        <f>IFERROR(VLOOKUP($B202,FORM6_114_1!$B$3:$H$211,Revenues!H$1,FALSE)+VLOOKUP($C202,FORM6_114_1!$B$3:$H$211,Revenues!H$1,FALSE),0)</f>
        <v>13327694</v>
      </c>
      <c r="I202">
        <f>IFERROR(VLOOKUP($B202,FORM6_114_1!$B$3:$H$211,Revenues!I$1,FALSE)+VLOOKUP($C202,FORM6_114_1!$B$3:$H$211,Revenues!I$1,FALSE),0)</f>
        <v>14205932</v>
      </c>
      <c r="J202" t="b">
        <f t="shared" si="3"/>
        <v>0</v>
      </c>
    </row>
    <row r="203" spans="1:10" ht="16.8" x14ac:dyDescent="0.35">
      <c r="A203" s="33" t="s">
        <v>161</v>
      </c>
      <c r="B203" s="33">
        <v>292</v>
      </c>
      <c r="C203" s="33">
        <v>50</v>
      </c>
      <c r="D203">
        <f>IFERROR(VLOOKUP($B203,FORM6_114_1!$B$3:$H$211,Revenues!D$1,FALSE)+VLOOKUP($C203,FORM6_114_1!$B$3:$H$211,Revenues!D$1,FALSE),0)</f>
        <v>26857855</v>
      </c>
      <c r="E203">
        <f>IFERROR(VLOOKUP($B203,FORM6_114_1!$B$3:$H$211,Revenues!E$1,FALSE)+VLOOKUP($C203,FORM6_114_1!$B$3:$H$211,Revenues!E$1,FALSE),0)</f>
        <v>31935829</v>
      </c>
      <c r="F203">
        <f>IFERROR(VLOOKUP($B203,FORM6_114_1!$B$3:$H$211,Revenues!F$1,FALSE)+VLOOKUP($C203,FORM6_114_1!$B$3:$H$211,Revenues!F$1,FALSE),0)</f>
        <v>31788162</v>
      </c>
      <c r="G203">
        <f>IFERROR(VLOOKUP($B203,FORM6_114_1!$B$3:$H$211,Revenues!G$1,FALSE)+VLOOKUP($C203,FORM6_114_1!$B$3:$H$211,Revenues!G$1,FALSE),0)</f>
        <v>49243613</v>
      </c>
      <c r="H203">
        <f>IFERROR(VLOOKUP($B203,FORM6_114_1!$B$3:$H$211,Revenues!H$1,FALSE)+VLOOKUP($C203,FORM6_114_1!$B$3:$H$211,Revenues!H$1,FALSE),0)</f>
        <v>52533362</v>
      </c>
      <c r="I203">
        <f>IFERROR(VLOOKUP($B203,FORM6_114_1!$B$3:$H$211,Revenues!I$1,FALSE)+VLOOKUP($C203,FORM6_114_1!$B$3:$H$211,Revenues!I$1,FALSE),0)</f>
        <v>10769458</v>
      </c>
      <c r="J203" t="b">
        <f t="shared" si="3"/>
        <v>0</v>
      </c>
    </row>
    <row r="204" spans="1:10" ht="16.8" x14ac:dyDescent="0.35">
      <c r="A204" s="33" t="s">
        <v>168</v>
      </c>
      <c r="B204" s="33">
        <v>299</v>
      </c>
      <c r="C204" s="33">
        <v>104</v>
      </c>
      <c r="D204">
        <f>IFERROR(VLOOKUP($B204,FORM6_114_1!$B$3:$H$211,Revenues!D$1,FALSE)+VLOOKUP($C204,FORM6_114_1!$B$3:$H$211,Revenues!D$1,FALSE),0)</f>
        <v>5462498</v>
      </c>
      <c r="E204">
        <f>IFERROR(VLOOKUP($B204,FORM6_114_1!$B$3:$H$211,Revenues!E$1,FALSE)+VLOOKUP($C204,FORM6_114_1!$B$3:$H$211,Revenues!E$1,FALSE),0)</f>
        <v>9023816</v>
      </c>
      <c r="F204">
        <f>IFERROR(VLOOKUP($B204,FORM6_114_1!$B$3:$H$211,Revenues!F$1,FALSE)+VLOOKUP($C204,FORM6_114_1!$B$3:$H$211,Revenues!F$1,FALSE),0)</f>
        <v>10395048</v>
      </c>
      <c r="G204">
        <f>IFERROR(VLOOKUP($B204,FORM6_114_1!$B$3:$H$211,Revenues!G$1,FALSE)+VLOOKUP($C204,FORM6_114_1!$B$3:$H$211,Revenues!G$1,FALSE),0)</f>
        <v>5322779</v>
      </c>
      <c r="H204">
        <f>IFERROR(VLOOKUP($B204,FORM6_114_1!$B$3:$H$211,Revenues!H$1,FALSE)+VLOOKUP($C204,FORM6_114_1!$B$3:$H$211,Revenues!H$1,FALSE),0)</f>
        <v>3922902</v>
      </c>
      <c r="I204">
        <f>IFERROR(VLOOKUP($B204,FORM6_114_1!$B$3:$H$211,Revenues!I$1,FALSE)+VLOOKUP($C204,FORM6_114_1!$B$3:$H$211,Revenues!I$1,FALSE),0)</f>
        <v>3296016</v>
      </c>
      <c r="J204" t="b">
        <f t="shared" si="3"/>
        <v>0</v>
      </c>
    </row>
  </sheetData>
  <sortState ref="A3:J204">
    <sortCondition ref="J3:J204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4"/>
  <sheetViews>
    <sheetView workbookViewId="0">
      <selection activeCell="A2" sqref="A2:B2"/>
    </sheetView>
  </sheetViews>
  <sheetFormatPr defaultRowHeight="15" x14ac:dyDescent="0.35"/>
  <cols>
    <col min="1" max="1" width="49.109375" bestFit="1" customWidth="1"/>
    <col min="2" max="2" width="5.109375" bestFit="1" customWidth="1"/>
    <col min="3" max="3" width="11.33203125" bestFit="1" customWidth="1"/>
    <col min="4" max="9" width="12.44140625" bestFit="1" customWidth="1"/>
    <col min="10" max="10" width="9.33203125" bestFit="1" customWidth="1"/>
  </cols>
  <sheetData>
    <row r="1" spans="1:10" x14ac:dyDescent="0.35">
      <c r="D1">
        <v>2</v>
      </c>
      <c r="E1">
        <v>3</v>
      </c>
      <c r="F1">
        <v>4</v>
      </c>
      <c r="G1">
        <v>5</v>
      </c>
      <c r="H1">
        <v>6</v>
      </c>
      <c r="I1">
        <v>7</v>
      </c>
    </row>
    <row r="2" spans="1:10" ht="19.2" x14ac:dyDescent="0.35">
      <c r="A2" s="25" t="s">
        <v>359</v>
      </c>
      <c r="B2" s="25" t="s">
        <v>245</v>
      </c>
      <c r="C2" s="25" t="s">
        <v>385</v>
      </c>
      <c r="D2" s="25" t="s">
        <v>399</v>
      </c>
      <c r="E2" s="25" t="s">
        <v>400</v>
      </c>
      <c r="F2" s="25" t="s">
        <v>401</v>
      </c>
      <c r="G2" s="25" t="s">
        <v>402</v>
      </c>
      <c r="H2" s="25" t="s">
        <v>403</v>
      </c>
      <c r="I2" s="25" t="s">
        <v>404</v>
      </c>
      <c r="J2" s="25" t="s">
        <v>225</v>
      </c>
    </row>
    <row r="3" spans="1:10" ht="16.8" x14ac:dyDescent="0.35">
      <c r="A3" s="33" t="s">
        <v>3</v>
      </c>
      <c r="B3" s="33">
        <v>19</v>
      </c>
      <c r="C3" s="33"/>
      <c r="D3">
        <f>IFERROR(VLOOKUP($B3,FORM6_114_2!$B$3:$H$211,Expenses!D$1,FALSE),0)</f>
        <v>5753146</v>
      </c>
      <c r="E3">
        <f>IFERROR(VLOOKUP($B3,FORM6_114_2!$B$3:$H$211,Expenses!E$1,FALSE),0)</f>
        <v>2821009</v>
      </c>
      <c r="F3">
        <f>IFERROR(VLOOKUP($B3,FORM6_114_2!$B$3:$H$211,Expenses!F$1,FALSE),0)</f>
        <v>0</v>
      </c>
      <c r="G3">
        <f>IFERROR(VLOOKUP($B3,FORM6_114_2!$B$3:$H$211,Expenses!G$1,FALSE),0)</f>
        <v>0</v>
      </c>
      <c r="H3">
        <f>IFERROR(VLOOKUP($B3,FORM6_114_2!$B$3:$H$211,Expenses!H$1,FALSE),0)</f>
        <v>0</v>
      </c>
      <c r="I3">
        <f>IFERROR(VLOOKUP($B3,FORM6_114_2!$B$3:$H$211,Expenses!I$1,FALSE),0)</f>
        <v>0</v>
      </c>
      <c r="J3" t="str">
        <f t="shared" ref="J3:J34" si="0">IF(COUNTIF(D3:I3,0),"TRUE")</f>
        <v>TRUE</v>
      </c>
    </row>
    <row r="4" spans="1:10" ht="16.8" x14ac:dyDescent="0.35">
      <c r="A4" s="33" t="s">
        <v>8</v>
      </c>
      <c r="B4" s="33">
        <v>32</v>
      </c>
      <c r="C4" s="33"/>
      <c r="D4">
        <f>IFERROR(VLOOKUP($B4,FORM6_114_2!$B$3:$H$211,Expenses!D$1,FALSE),0)</f>
        <v>3479139</v>
      </c>
      <c r="E4">
        <f>IFERROR(VLOOKUP($B4,FORM6_114_2!$B$3:$H$211,Expenses!E$1,FALSE),0)</f>
        <v>4289793</v>
      </c>
      <c r="F4">
        <f>IFERROR(VLOOKUP($B4,FORM6_114_2!$B$3:$H$211,Expenses!F$1,FALSE),0)</f>
        <v>3856714</v>
      </c>
      <c r="G4">
        <f>IFERROR(VLOOKUP($B4,FORM6_114_2!$B$3:$H$211,Expenses!G$1,FALSE),0)</f>
        <v>5142693</v>
      </c>
      <c r="H4">
        <f>IFERROR(VLOOKUP($B4,FORM6_114_2!$B$3:$H$211,Expenses!H$1,FALSE),0)</f>
        <v>5164542</v>
      </c>
      <c r="I4">
        <f>IFERROR(VLOOKUP($B4,FORM6_114_2!$B$3:$H$211,Expenses!I$1,FALSE),0)</f>
        <v>0</v>
      </c>
      <c r="J4" t="str">
        <f t="shared" si="0"/>
        <v>TRUE</v>
      </c>
    </row>
    <row r="5" spans="1:10" ht="16.8" x14ac:dyDescent="0.35">
      <c r="A5" s="33" t="s">
        <v>27</v>
      </c>
      <c r="B5" s="33">
        <v>67</v>
      </c>
      <c r="C5" s="33"/>
      <c r="D5">
        <f>IFERROR(VLOOKUP($B5,FORM6_114_2!$B$3:$H$211,Expenses!D$1,FALSE),0)</f>
        <v>2062219</v>
      </c>
      <c r="E5">
        <f>IFERROR(VLOOKUP($B5,FORM6_114_2!$B$3:$H$211,Expenses!E$1,FALSE),0)</f>
        <v>1924081</v>
      </c>
      <c r="F5">
        <f>IFERROR(VLOOKUP($B5,FORM6_114_2!$B$3:$H$211,Expenses!F$1,FALSE),0)</f>
        <v>2711375</v>
      </c>
      <c r="G5">
        <f>IFERROR(VLOOKUP($B5,FORM6_114_2!$B$3:$H$211,Expenses!G$1,FALSE),0)</f>
        <v>0</v>
      </c>
      <c r="H5">
        <f>IFERROR(VLOOKUP($B5,FORM6_114_2!$B$3:$H$211,Expenses!H$1,FALSE),0)</f>
        <v>0</v>
      </c>
      <c r="I5">
        <f>IFERROR(VLOOKUP($B5,FORM6_114_2!$B$3:$H$211,Expenses!I$1,FALSE),0)</f>
        <v>0</v>
      </c>
      <c r="J5" t="str">
        <f t="shared" si="0"/>
        <v>TRUE</v>
      </c>
    </row>
    <row r="6" spans="1:10" ht="16.8" x14ac:dyDescent="0.35">
      <c r="A6" s="33" t="s">
        <v>37</v>
      </c>
      <c r="B6" s="33">
        <v>88</v>
      </c>
      <c r="C6" s="33"/>
      <c r="D6">
        <f>IFERROR(VLOOKUP($B6,FORM6_114_2!$B$3:$H$211,Expenses!D$1,FALSE),0)</f>
        <v>2515211</v>
      </c>
      <c r="E6">
        <f>IFERROR(VLOOKUP($B6,FORM6_114_2!$B$3:$H$211,Expenses!E$1,FALSE),0)</f>
        <v>2292828</v>
      </c>
      <c r="F6">
        <f>IFERROR(VLOOKUP($B6,FORM6_114_2!$B$3:$H$211,Expenses!F$1,FALSE),0)</f>
        <v>0</v>
      </c>
      <c r="G6">
        <f>IFERROR(VLOOKUP($B6,FORM6_114_2!$B$3:$H$211,Expenses!G$1,FALSE),0)</f>
        <v>0</v>
      </c>
      <c r="H6">
        <f>IFERROR(VLOOKUP($B6,FORM6_114_2!$B$3:$H$211,Expenses!H$1,FALSE),0)</f>
        <v>0</v>
      </c>
      <c r="I6">
        <f>IFERROR(VLOOKUP($B6,FORM6_114_2!$B$3:$H$211,Expenses!I$1,FALSE),0)</f>
        <v>0</v>
      </c>
      <c r="J6" t="str">
        <f t="shared" si="0"/>
        <v>TRUE</v>
      </c>
    </row>
    <row r="7" spans="1:10" ht="16.8" x14ac:dyDescent="0.35">
      <c r="A7" s="33" t="s">
        <v>40</v>
      </c>
      <c r="B7" s="33">
        <v>92</v>
      </c>
      <c r="C7" s="33"/>
      <c r="D7">
        <f>IFERROR(VLOOKUP($B7,FORM6_114_2!$B$3:$H$211,Expenses!D$1,FALSE),0)</f>
        <v>8232886</v>
      </c>
      <c r="E7">
        <f>IFERROR(VLOOKUP($B7,FORM6_114_2!$B$3:$H$211,Expenses!E$1,FALSE),0)</f>
        <v>9485683</v>
      </c>
      <c r="F7">
        <f>IFERROR(VLOOKUP($B7,FORM6_114_2!$B$3:$H$211,Expenses!F$1,FALSE),0)</f>
        <v>8315718</v>
      </c>
      <c r="G7">
        <f>IFERROR(VLOOKUP($B7,FORM6_114_2!$B$3:$H$211,Expenses!G$1,FALSE),0)</f>
        <v>0</v>
      </c>
      <c r="H7">
        <f>IFERROR(VLOOKUP($B7,FORM6_114_2!$B$3:$H$211,Expenses!H$1,FALSE),0)</f>
        <v>0</v>
      </c>
      <c r="I7">
        <f>IFERROR(VLOOKUP($B7,FORM6_114_2!$B$3:$H$211,Expenses!I$1,FALSE),0)</f>
        <v>0</v>
      </c>
      <c r="J7" t="str">
        <f t="shared" si="0"/>
        <v>TRUE</v>
      </c>
    </row>
    <row r="8" spans="1:10" ht="16.8" x14ac:dyDescent="0.35">
      <c r="A8" s="33" t="s">
        <v>54</v>
      </c>
      <c r="B8" s="33">
        <v>119</v>
      </c>
      <c r="C8" s="33"/>
      <c r="D8">
        <f>IFERROR(VLOOKUP($B8,FORM6_114_2!$B$3:$H$211,Expenses!D$1,FALSE),0)</f>
        <v>0</v>
      </c>
      <c r="E8">
        <f>IFERROR(VLOOKUP($B8,FORM6_114_2!$B$3:$H$211,Expenses!E$1,FALSE),0)</f>
        <v>0</v>
      </c>
      <c r="F8">
        <f>IFERROR(VLOOKUP($B8,FORM6_114_2!$B$3:$H$211,Expenses!F$1,FALSE),0)</f>
        <v>0</v>
      </c>
      <c r="G8">
        <f>IFERROR(VLOOKUP($B8,FORM6_114_2!$B$3:$H$211,Expenses!G$1,FALSE),0)</f>
        <v>0</v>
      </c>
      <c r="H8">
        <f>IFERROR(VLOOKUP($B8,FORM6_114_2!$B$3:$H$211,Expenses!H$1,FALSE),0)</f>
        <v>0</v>
      </c>
      <c r="I8">
        <f>IFERROR(VLOOKUP($B8,FORM6_114_2!$B$3:$H$211,Expenses!I$1,FALSE),0)</f>
        <v>0</v>
      </c>
      <c r="J8" t="str">
        <f t="shared" si="0"/>
        <v>TRUE</v>
      </c>
    </row>
    <row r="9" spans="1:10" ht="16.8" x14ac:dyDescent="0.35">
      <c r="A9" s="33" t="s">
        <v>55</v>
      </c>
      <c r="B9" s="33">
        <v>121</v>
      </c>
      <c r="C9" s="33"/>
      <c r="D9">
        <f>IFERROR(VLOOKUP($B9,FORM6_114_2!$B$3:$H$211,Expenses!D$1,FALSE),0)</f>
        <v>5678325</v>
      </c>
      <c r="E9">
        <f>IFERROR(VLOOKUP($B9,FORM6_114_2!$B$3:$H$211,Expenses!E$1,FALSE),0)</f>
        <v>5844211</v>
      </c>
      <c r="F9">
        <f>IFERROR(VLOOKUP($B9,FORM6_114_2!$B$3:$H$211,Expenses!F$1,FALSE),0)</f>
        <v>6436939</v>
      </c>
      <c r="G9">
        <f>IFERROR(VLOOKUP($B9,FORM6_114_2!$B$3:$H$211,Expenses!G$1,FALSE),0)</f>
        <v>10436375</v>
      </c>
      <c r="H9">
        <f>IFERROR(VLOOKUP($B9,FORM6_114_2!$B$3:$H$211,Expenses!H$1,FALSE),0)</f>
        <v>16761183</v>
      </c>
      <c r="I9">
        <f>IFERROR(VLOOKUP($B9,FORM6_114_2!$B$3:$H$211,Expenses!I$1,FALSE),0)</f>
        <v>0</v>
      </c>
      <c r="J9" t="str">
        <f t="shared" si="0"/>
        <v>TRUE</v>
      </c>
    </row>
    <row r="10" spans="1:10" ht="16.8" x14ac:dyDescent="0.35">
      <c r="A10" s="33" t="s">
        <v>72</v>
      </c>
      <c r="B10" s="33">
        <v>150</v>
      </c>
      <c r="C10" s="33"/>
      <c r="D10">
        <f>IFERROR(VLOOKUP($B10,FORM6_114_2!$B$3:$H$211,Expenses!D$1,FALSE),0)</f>
        <v>5766205</v>
      </c>
      <c r="E10">
        <f>IFERROR(VLOOKUP($B10,FORM6_114_2!$B$3:$H$211,Expenses!E$1,FALSE),0)</f>
        <v>8406704</v>
      </c>
      <c r="F10">
        <f>IFERROR(VLOOKUP($B10,FORM6_114_2!$B$3:$H$211,Expenses!F$1,FALSE),0)</f>
        <v>0</v>
      </c>
      <c r="G10">
        <f>IFERROR(VLOOKUP($B10,FORM6_114_2!$B$3:$H$211,Expenses!G$1,FALSE),0)</f>
        <v>0</v>
      </c>
      <c r="H10">
        <f>IFERROR(VLOOKUP($B10,FORM6_114_2!$B$3:$H$211,Expenses!H$1,FALSE),0)</f>
        <v>0</v>
      </c>
      <c r="I10">
        <f>IFERROR(VLOOKUP($B10,FORM6_114_2!$B$3:$H$211,Expenses!I$1,FALSE),0)</f>
        <v>0</v>
      </c>
      <c r="J10" t="str">
        <f t="shared" si="0"/>
        <v>TRUE</v>
      </c>
    </row>
    <row r="11" spans="1:10" ht="16.8" x14ac:dyDescent="0.35">
      <c r="A11" s="33" t="s">
        <v>75</v>
      </c>
      <c r="B11" s="33">
        <v>154</v>
      </c>
      <c r="C11" s="33"/>
      <c r="D11">
        <f>IFERROR(VLOOKUP($B11,FORM6_114_2!$B$3:$H$211,Expenses!D$1,FALSE),0)</f>
        <v>9818241</v>
      </c>
      <c r="E11">
        <f>IFERROR(VLOOKUP($B11,FORM6_114_2!$B$3:$H$211,Expenses!E$1,FALSE),0)</f>
        <v>0</v>
      </c>
      <c r="F11">
        <f>IFERROR(VLOOKUP($B11,FORM6_114_2!$B$3:$H$211,Expenses!F$1,FALSE),0)</f>
        <v>0</v>
      </c>
      <c r="G11">
        <f>IFERROR(VLOOKUP($B11,FORM6_114_2!$B$3:$H$211,Expenses!G$1,FALSE),0)</f>
        <v>0</v>
      </c>
      <c r="H11">
        <f>IFERROR(VLOOKUP($B11,FORM6_114_2!$B$3:$H$211,Expenses!H$1,FALSE),0)</f>
        <v>0</v>
      </c>
      <c r="I11">
        <f>IFERROR(VLOOKUP($B11,FORM6_114_2!$B$3:$H$211,Expenses!I$1,FALSE),0)</f>
        <v>0</v>
      </c>
      <c r="J11" t="str">
        <f t="shared" si="0"/>
        <v>TRUE</v>
      </c>
    </row>
    <row r="12" spans="1:10" ht="16.8" x14ac:dyDescent="0.35">
      <c r="A12" s="33" t="s">
        <v>82</v>
      </c>
      <c r="B12" s="33">
        <v>169</v>
      </c>
      <c r="C12" s="33">
        <v>329</v>
      </c>
      <c r="D12">
        <f>IFERROR(VLOOKUP($B12,FORM6_114_2!$B$3:$H$211,Expenses!D$1,FALSE)+VLOOKUP($C12,FORM6_114_2!$B$3:$H$211,Expenses!D$1,FALSE),0)</f>
        <v>25136464</v>
      </c>
      <c r="E12">
        <f>IFERROR(VLOOKUP($B12,FORM6_114_2!$B$3:$H$211,Expenses!E$1,FALSE)+VLOOKUP($C12,FORM6_114_2!$B$3:$H$211,Expenses!E$1,FALSE),0)</f>
        <v>31965583</v>
      </c>
      <c r="F12">
        <f>IFERROR(VLOOKUP($B12,FORM6_114_2!$B$3:$H$211,Expenses!F$1,FALSE)+VLOOKUP($C12,FORM6_114_2!$B$3:$H$211,Expenses!F$1,FALSE),0)</f>
        <v>27766697</v>
      </c>
      <c r="G12">
        <f>IFERROR(VLOOKUP($B12,FORM6_114_2!$B$3:$H$211,Expenses!G$1,FALSE)+VLOOKUP($C12,FORM6_114_2!$B$3:$H$211,Expenses!G$1,FALSE),0)</f>
        <v>68923558</v>
      </c>
      <c r="H12">
        <f>IFERROR(VLOOKUP($B12,FORM6_114_2!$B$3:$H$211,Expenses!H$1,FALSE)+VLOOKUP($C12,FORM6_114_2!$B$3:$H$211,Expenses!H$1,FALSE),0)</f>
        <v>17784205</v>
      </c>
      <c r="I12">
        <f>IFERROR(VLOOKUP($B12,FORM6_114_2!$B$3:$H$211,Expenses!I$1,FALSE)+VLOOKUP($C12,FORM6_114_2!$B$3:$H$211,Expenses!I$1,FALSE),0)</f>
        <v>0</v>
      </c>
      <c r="J12" t="str">
        <f t="shared" si="0"/>
        <v>TRUE</v>
      </c>
    </row>
    <row r="13" spans="1:10" ht="16.8" x14ac:dyDescent="0.35">
      <c r="A13" s="33" t="s">
        <v>93</v>
      </c>
      <c r="B13" s="33">
        <v>186</v>
      </c>
      <c r="C13" s="33"/>
      <c r="D13">
        <f>IFERROR(VLOOKUP($B13,FORM6_114_2!$B$3:$H$211,Expenses!D$1,FALSE),0)</f>
        <v>9839917</v>
      </c>
      <c r="E13">
        <f>IFERROR(VLOOKUP($B13,FORM6_114_2!$B$3:$H$211,Expenses!E$1,FALSE),0)</f>
        <v>7713588</v>
      </c>
      <c r="F13">
        <f>IFERROR(VLOOKUP($B13,FORM6_114_2!$B$3:$H$211,Expenses!F$1,FALSE),0)</f>
        <v>6368643</v>
      </c>
      <c r="G13">
        <f>IFERROR(VLOOKUP($B13,FORM6_114_2!$B$3:$H$211,Expenses!G$1,FALSE),0)</f>
        <v>0</v>
      </c>
      <c r="H13">
        <f>IFERROR(VLOOKUP($B13,FORM6_114_2!$B$3:$H$211,Expenses!H$1,FALSE),0)</f>
        <v>0</v>
      </c>
      <c r="I13">
        <f>IFERROR(VLOOKUP($B13,FORM6_114_2!$B$3:$H$211,Expenses!I$1,FALSE),0)</f>
        <v>0</v>
      </c>
      <c r="J13" t="str">
        <f t="shared" si="0"/>
        <v>TRUE</v>
      </c>
    </row>
    <row r="14" spans="1:10" ht="16.8" x14ac:dyDescent="0.35">
      <c r="A14" s="33" t="s">
        <v>97</v>
      </c>
      <c r="B14" s="33">
        <v>194</v>
      </c>
      <c r="C14" s="33"/>
      <c r="D14">
        <f>IFERROR(VLOOKUP($B14,FORM6_114_2!$B$3:$H$211,Expenses!D$1,FALSE),0)</f>
        <v>1741511</v>
      </c>
      <c r="E14">
        <f>IFERROR(VLOOKUP($B14,FORM6_114_2!$B$3:$H$211,Expenses!E$1,FALSE),0)</f>
        <v>19194026</v>
      </c>
      <c r="F14">
        <f>IFERROR(VLOOKUP($B14,FORM6_114_2!$B$3:$H$211,Expenses!F$1,FALSE),0)</f>
        <v>0</v>
      </c>
      <c r="G14">
        <f>IFERROR(VLOOKUP($B14,FORM6_114_2!$B$3:$H$211,Expenses!G$1,FALSE),0)</f>
        <v>0</v>
      </c>
      <c r="H14">
        <f>IFERROR(VLOOKUP($B14,FORM6_114_2!$B$3:$H$211,Expenses!H$1,FALSE),0)</f>
        <v>0</v>
      </c>
      <c r="I14">
        <f>IFERROR(VLOOKUP($B14,FORM6_114_2!$B$3:$H$211,Expenses!I$1,FALSE),0)</f>
        <v>0</v>
      </c>
      <c r="J14" t="str">
        <f t="shared" si="0"/>
        <v>TRUE</v>
      </c>
    </row>
    <row r="15" spans="1:10" ht="16.8" x14ac:dyDescent="0.35">
      <c r="A15" s="33" t="s">
        <v>101</v>
      </c>
      <c r="B15" s="33">
        <v>199</v>
      </c>
      <c r="C15" s="33"/>
      <c r="D15">
        <f>IFERROR(VLOOKUP($B15,FORM6_114_2!$B$3:$H$211,Expenses!D$1,FALSE),0)</f>
        <v>0</v>
      </c>
      <c r="E15">
        <f>IFERROR(VLOOKUP($B15,FORM6_114_2!$B$3:$H$211,Expenses!E$1,FALSE),0)</f>
        <v>0</v>
      </c>
      <c r="F15">
        <f>IFERROR(VLOOKUP($B15,FORM6_114_2!$B$3:$H$211,Expenses!F$1,FALSE),0)</f>
        <v>0</v>
      </c>
      <c r="G15">
        <f>IFERROR(VLOOKUP($B15,FORM6_114_2!$B$3:$H$211,Expenses!G$1,FALSE),0)</f>
        <v>0</v>
      </c>
      <c r="H15">
        <f>IFERROR(VLOOKUP($B15,FORM6_114_2!$B$3:$H$211,Expenses!H$1,FALSE),0)</f>
        <v>0</v>
      </c>
      <c r="I15">
        <f>IFERROR(VLOOKUP($B15,FORM6_114_2!$B$3:$H$211,Expenses!I$1,FALSE),0)</f>
        <v>0</v>
      </c>
      <c r="J15" t="str">
        <f t="shared" si="0"/>
        <v>TRUE</v>
      </c>
    </row>
    <row r="16" spans="1:10" ht="16.8" x14ac:dyDescent="0.35">
      <c r="A16" s="33" t="s">
        <v>103</v>
      </c>
      <c r="B16" s="33">
        <v>215</v>
      </c>
      <c r="C16" s="33"/>
      <c r="D16">
        <f>IFERROR(VLOOKUP($B16,FORM6_114_2!$B$3:$H$211,Expenses!D$1,FALSE),0)</f>
        <v>0</v>
      </c>
      <c r="E16">
        <f>IFERROR(VLOOKUP($B16,FORM6_114_2!$B$3:$H$211,Expenses!E$1,FALSE),0)</f>
        <v>0</v>
      </c>
      <c r="F16">
        <f>IFERROR(VLOOKUP($B16,FORM6_114_2!$B$3:$H$211,Expenses!F$1,FALSE),0)</f>
        <v>0</v>
      </c>
      <c r="G16">
        <f>IFERROR(VLOOKUP($B16,FORM6_114_2!$B$3:$H$211,Expenses!G$1,FALSE),0)</f>
        <v>0</v>
      </c>
      <c r="H16">
        <f>IFERROR(VLOOKUP($B16,FORM6_114_2!$B$3:$H$211,Expenses!H$1,FALSE),0)</f>
        <v>0</v>
      </c>
      <c r="I16">
        <f>IFERROR(VLOOKUP($B16,FORM6_114_2!$B$3:$H$211,Expenses!I$1,FALSE),0)</f>
        <v>0</v>
      </c>
      <c r="J16" t="str">
        <f t="shared" si="0"/>
        <v>TRUE</v>
      </c>
    </row>
    <row r="17" spans="1:10" ht="16.8" x14ac:dyDescent="0.35">
      <c r="A17" s="33" t="s">
        <v>113</v>
      </c>
      <c r="B17" s="33">
        <v>230</v>
      </c>
      <c r="C17" s="33"/>
      <c r="D17">
        <f>IFERROR(VLOOKUP($B17,FORM6_114_2!$B$3:$H$211,Expenses!D$1,FALSE),0)</f>
        <v>0</v>
      </c>
      <c r="E17">
        <f>IFERROR(VLOOKUP($B17,FORM6_114_2!$B$3:$H$211,Expenses!E$1,FALSE),0)</f>
        <v>0</v>
      </c>
      <c r="F17">
        <f>IFERROR(VLOOKUP($B17,FORM6_114_2!$B$3:$H$211,Expenses!F$1,FALSE),0)</f>
        <v>0</v>
      </c>
      <c r="G17">
        <f>IFERROR(VLOOKUP($B17,FORM6_114_2!$B$3:$H$211,Expenses!G$1,FALSE),0)</f>
        <v>0</v>
      </c>
      <c r="H17">
        <f>IFERROR(VLOOKUP($B17,FORM6_114_2!$B$3:$H$211,Expenses!H$1,FALSE),0)</f>
        <v>0</v>
      </c>
      <c r="I17">
        <f>IFERROR(VLOOKUP($B17,FORM6_114_2!$B$3:$H$211,Expenses!I$1,FALSE),0)</f>
        <v>0</v>
      </c>
      <c r="J17" t="str">
        <f t="shared" si="0"/>
        <v>TRUE</v>
      </c>
    </row>
    <row r="18" spans="1:10" ht="16.8" x14ac:dyDescent="0.35">
      <c r="A18" s="33" t="s">
        <v>131</v>
      </c>
      <c r="B18" s="33">
        <v>253</v>
      </c>
      <c r="C18" s="33"/>
      <c r="D18">
        <f>IFERROR(VLOOKUP($B18,FORM6_114_2!$B$3:$H$211,Expenses!D$1,FALSE),0)</f>
        <v>1976520</v>
      </c>
      <c r="E18">
        <f>IFERROR(VLOOKUP($B18,FORM6_114_2!$B$3:$H$211,Expenses!E$1,FALSE),0)</f>
        <v>2536394</v>
      </c>
      <c r="F18">
        <f>IFERROR(VLOOKUP($B18,FORM6_114_2!$B$3:$H$211,Expenses!F$1,FALSE),0)</f>
        <v>3206497</v>
      </c>
      <c r="G18">
        <f>IFERROR(VLOOKUP($B18,FORM6_114_2!$B$3:$H$211,Expenses!G$1,FALSE),0)</f>
        <v>3148868</v>
      </c>
      <c r="H18">
        <f>IFERROR(VLOOKUP($B18,FORM6_114_2!$B$3:$H$211,Expenses!H$1,FALSE),0)</f>
        <v>1570847</v>
      </c>
      <c r="I18">
        <f>IFERROR(VLOOKUP($B18,FORM6_114_2!$B$3:$H$211,Expenses!I$1,FALSE),0)</f>
        <v>0</v>
      </c>
      <c r="J18" t="str">
        <f t="shared" si="0"/>
        <v>TRUE</v>
      </c>
    </row>
    <row r="19" spans="1:10" ht="16.8" x14ac:dyDescent="0.35">
      <c r="A19" s="33" t="s">
        <v>134</v>
      </c>
      <c r="B19" s="33">
        <v>257</v>
      </c>
      <c r="C19" s="33"/>
      <c r="D19">
        <f>IFERROR(VLOOKUP($B19,FORM6_114_2!$B$3:$H$211,Expenses!D$1,FALSE),0)</f>
        <v>0</v>
      </c>
      <c r="E19">
        <f>IFERROR(VLOOKUP($B19,FORM6_114_2!$B$3:$H$211,Expenses!E$1,FALSE),0)</f>
        <v>0</v>
      </c>
      <c r="F19">
        <f>IFERROR(VLOOKUP($B19,FORM6_114_2!$B$3:$H$211,Expenses!F$1,FALSE),0)</f>
        <v>0</v>
      </c>
      <c r="G19">
        <f>IFERROR(VLOOKUP($B19,FORM6_114_2!$B$3:$H$211,Expenses!G$1,FALSE),0)</f>
        <v>0</v>
      </c>
      <c r="H19">
        <f>IFERROR(VLOOKUP($B19,FORM6_114_2!$B$3:$H$211,Expenses!H$1,FALSE),0)</f>
        <v>0</v>
      </c>
      <c r="I19">
        <f>IFERROR(VLOOKUP($B19,FORM6_114_2!$B$3:$H$211,Expenses!I$1,FALSE),0)</f>
        <v>0</v>
      </c>
      <c r="J19" t="str">
        <f t="shared" si="0"/>
        <v>TRUE</v>
      </c>
    </row>
    <row r="20" spans="1:10" ht="16.8" x14ac:dyDescent="0.35">
      <c r="A20" s="33" t="s">
        <v>136</v>
      </c>
      <c r="B20" s="33">
        <v>259</v>
      </c>
      <c r="C20" s="33"/>
      <c r="D20">
        <f>IFERROR(VLOOKUP($B20,FORM6_114_2!$B$3:$H$211,Expenses!D$1,FALSE),0)</f>
        <v>0</v>
      </c>
      <c r="E20">
        <f>IFERROR(VLOOKUP($B20,FORM6_114_2!$B$3:$H$211,Expenses!E$1,FALSE),0)</f>
        <v>240520</v>
      </c>
      <c r="F20">
        <f>IFERROR(VLOOKUP($B20,FORM6_114_2!$B$3:$H$211,Expenses!F$1,FALSE),0)</f>
        <v>764637</v>
      </c>
      <c r="G20">
        <f>IFERROR(VLOOKUP($B20,FORM6_114_2!$B$3:$H$211,Expenses!G$1,FALSE),0)</f>
        <v>489574</v>
      </c>
      <c r="H20">
        <f>IFERROR(VLOOKUP($B20,FORM6_114_2!$B$3:$H$211,Expenses!H$1,FALSE),0)</f>
        <v>709799</v>
      </c>
      <c r="I20">
        <f>IFERROR(VLOOKUP($B20,FORM6_114_2!$B$3:$H$211,Expenses!I$1,FALSE),0)</f>
        <v>632685</v>
      </c>
      <c r="J20" t="str">
        <f t="shared" si="0"/>
        <v>TRUE</v>
      </c>
    </row>
    <row r="21" spans="1:10" ht="16.8" x14ac:dyDescent="0.35">
      <c r="A21" s="33" t="s">
        <v>137</v>
      </c>
      <c r="B21" s="33">
        <v>260</v>
      </c>
      <c r="C21" s="33"/>
      <c r="D21">
        <f>IFERROR(VLOOKUP($B21,FORM6_114_2!$B$3:$H$211,Expenses!D$1,FALSE),0)</f>
        <v>2376236</v>
      </c>
      <c r="E21">
        <f>IFERROR(VLOOKUP($B21,FORM6_114_2!$B$3:$H$211,Expenses!E$1,FALSE),0)</f>
        <v>2920075</v>
      </c>
      <c r="F21">
        <f>IFERROR(VLOOKUP($B21,FORM6_114_2!$B$3:$H$211,Expenses!F$1,FALSE),0)</f>
        <v>3880139</v>
      </c>
      <c r="G21">
        <f>IFERROR(VLOOKUP($B21,FORM6_114_2!$B$3:$H$211,Expenses!G$1,FALSE),0)</f>
        <v>3840543</v>
      </c>
      <c r="H21">
        <f>IFERROR(VLOOKUP($B21,FORM6_114_2!$B$3:$H$211,Expenses!H$1,FALSE),0)</f>
        <v>3868060</v>
      </c>
      <c r="I21">
        <f>IFERROR(VLOOKUP($B21,FORM6_114_2!$B$3:$H$211,Expenses!I$1,FALSE),0)</f>
        <v>0</v>
      </c>
      <c r="J21" t="str">
        <f t="shared" si="0"/>
        <v>TRUE</v>
      </c>
    </row>
    <row r="22" spans="1:10" ht="16.8" x14ac:dyDescent="0.35">
      <c r="A22" s="33" t="s">
        <v>139</v>
      </c>
      <c r="B22" s="33">
        <v>264</v>
      </c>
      <c r="C22" s="33"/>
      <c r="D22">
        <f>IFERROR(VLOOKUP($B22,FORM6_114_2!$B$3:$H$211,Expenses!D$1,FALSE),0)</f>
        <v>0</v>
      </c>
      <c r="E22">
        <f>IFERROR(VLOOKUP($B22,FORM6_114_2!$B$3:$H$211,Expenses!E$1,FALSE),0)</f>
        <v>0</v>
      </c>
      <c r="F22">
        <f>IFERROR(VLOOKUP($B22,FORM6_114_2!$B$3:$H$211,Expenses!F$1,FALSE),0)</f>
        <v>494768</v>
      </c>
      <c r="G22">
        <f>IFERROR(VLOOKUP($B22,FORM6_114_2!$B$3:$H$211,Expenses!G$1,FALSE),0)</f>
        <v>0</v>
      </c>
      <c r="H22">
        <f>IFERROR(VLOOKUP($B22,FORM6_114_2!$B$3:$H$211,Expenses!H$1,FALSE),0)</f>
        <v>0</v>
      </c>
      <c r="I22">
        <f>IFERROR(VLOOKUP($B22,FORM6_114_2!$B$3:$H$211,Expenses!I$1,FALSE),0)</f>
        <v>0</v>
      </c>
      <c r="J22" t="str">
        <f t="shared" si="0"/>
        <v>TRUE</v>
      </c>
    </row>
    <row r="23" spans="1:10" ht="16.8" x14ac:dyDescent="0.35">
      <c r="A23" s="33" t="s">
        <v>140</v>
      </c>
      <c r="B23" s="33">
        <v>266</v>
      </c>
      <c r="C23" s="33"/>
      <c r="D23">
        <f>IFERROR(VLOOKUP($B23,FORM6_114_2!$B$3:$H$211,Expenses!D$1,FALSE),0)</f>
        <v>0</v>
      </c>
      <c r="E23">
        <f>IFERROR(VLOOKUP($B23,FORM6_114_2!$B$3:$H$211,Expenses!E$1,FALSE),0)</f>
        <v>0</v>
      </c>
      <c r="F23">
        <f>IFERROR(VLOOKUP($B23,FORM6_114_2!$B$3:$H$211,Expenses!F$1,FALSE),0)</f>
        <v>0</v>
      </c>
      <c r="G23">
        <f>IFERROR(VLOOKUP($B23,FORM6_114_2!$B$3:$H$211,Expenses!G$1,FALSE),0)</f>
        <v>0</v>
      </c>
      <c r="H23">
        <f>IFERROR(VLOOKUP($B23,FORM6_114_2!$B$3:$H$211,Expenses!H$1,FALSE),0)</f>
        <v>771833</v>
      </c>
      <c r="I23">
        <f>IFERROR(VLOOKUP($B23,FORM6_114_2!$B$3:$H$211,Expenses!I$1,FALSE),0)</f>
        <v>552931</v>
      </c>
      <c r="J23" t="str">
        <f t="shared" si="0"/>
        <v>TRUE</v>
      </c>
    </row>
    <row r="24" spans="1:10" ht="16.8" x14ac:dyDescent="0.35">
      <c r="A24" s="33" t="s">
        <v>143</v>
      </c>
      <c r="B24" s="33">
        <v>270</v>
      </c>
      <c r="C24" s="33"/>
      <c r="D24">
        <f>IFERROR(VLOOKUP($B24,FORM6_114_2!$B$3:$H$211,Expenses!D$1,FALSE),0)</f>
        <v>0</v>
      </c>
      <c r="E24">
        <f>IFERROR(VLOOKUP($B24,FORM6_114_2!$B$3:$H$211,Expenses!E$1,FALSE),0)</f>
        <v>0</v>
      </c>
      <c r="F24">
        <f>IFERROR(VLOOKUP($B24,FORM6_114_2!$B$3:$H$211,Expenses!F$1,FALSE),0)</f>
        <v>0</v>
      </c>
      <c r="G24">
        <f>IFERROR(VLOOKUP($B24,FORM6_114_2!$B$3:$H$211,Expenses!G$1,FALSE),0)</f>
        <v>0</v>
      </c>
      <c r="H24">
        <f>IFERROR(VLOOKUP($B24,FORM6_114_2!$B$3:$H$211,Expenses!H$1,FALSE),0)</f>
        <v>0</v>
      </c>
      <c r="I24">
        <f>IFERROR(VLOOKUP($B24,FORM6_114_2!$B$3:$H$211,Expenses!I$1,FALSE),0)</f>
        <v>0</v>
      </c>
      <c r="J24" t="str">
        <f t="shared" si="0"/>
        <v>TRUE</v>
      </c>
    </row>
    <row r="25" spans="1:10" ht="16.8" x14ac:dyDescent="0.35">
      <c r="A25" s="33" t="s">
        <v>145</v>
      </c>
      <c r="B25" s="33">
        <v>273</v>
      </c>
      <c r="C25" s="33"/>
      <c r="D25">
        <f>IFERROR(VLOOKUP($B25,FORM6_114_2!$B$3:$H$211,Expenses!D$1,FALSE),0)</f>
        <v>0</v>
      </c>
      <c r="E25">
        <f>IFERROR(VLOOKUP($B25,FORM6_114_2!$B$3:$H$211,Expenses!E$1,FALSE),0)</f>
        <v>0</v>
      </c>
      <c r="F25">
        <f>IFERROR(VLOOKUP($B25,FORM6_114_2!$B$3:$H$211,Expenses!F$1,FALSE),0)</f>
        <v>0</v>
      </c>
      <c r="G25">
        <f>IFERROR(VLOOKUP($B25,FORM6_114_2!$B$3:$H$211,Expenses!G$1,FALSE),0)</f>
        <v>0</v>
      </c>
      <c r="H25">
        <f>IFERROR(VLOOKUP($B25,FORM6_114_2!$B$3:$H$211,Expenses!H$1,FALSE),0)</f>
        <v>0</v>
      </c>
      <c r="I25">
        <f>IFERROR(VLOOKUP($B25,FORM6_114_2!$B$3:$H$211,Expenses!I$1,FALSE),0)</f>
        <v>0</v>
      </c>
      <c r="J25" t="str">
        <f t="shared" si="0"/>
        <v>TRUE</v>
      </c>
    </row>
    <row r="26" spans="1:10" ht="16.8" x14ac:dyDescent="0.35">
      <c r="A26" s="33" t="s">
        <v>148</v>
      </c>
      <c r="B26" s="33">
        <v>276</v>
      </c>
      <c r="C26" s="33"/>
      <c r="D26">
        <f>IFERROR(VLOOKUP($B26,FORM6_114_2!$B$3:$H$211,Expenses!D$1,FALSE),0)</f>
        <v>0</v>
      </c>
      <c r="E26">
        <f>IFERROR(VLOOKUP($B26,FORM6_114_2!$B$3:$H$211,Expenses!E$1,FALSE),0)</f>
        <v>0</v>
      </c>
      <c r="F26">
        <f>IFERROR(VLOOKUP($B26,FORM6_114_2!$B$3:$H$211,Expenses!F$1,FALSE),0)</f>
        <v>0</v>
      </c>
      <c r="G26">
        <f>IFERROR(VLOOKUP($B26,FORM6_114_2!$B$3:$H$211,Expenses!G$1,FALSE),0)</f>
        <v>0</v>
      </c>
      <c r="H26">
        <f>IFERROR(VLOOKUP($B26,FORM6_114_2!$B$3:$H$211,Expenses!H$1,FALSE),0)</f>
        <v>0</v>
      </c>
      <c r="I26">
        <f>IFERROR(VLOOKUP($B26,FORM6_114_2!$B$3:$H$211,Expenses!I$1,FALSE),0)</f>
        <v>0</v>
      </c>
      <c r="J26" t="str">
        <f t="shared" si="0"/>
        <v>TRUE</v>
      </c>
    </row>
    <row r="27" spans="1:10" ht="16.8" x14ac:dyDescent="0.35">
      <c r="A27" s="33" t="s">
        <v>153</v>
      </c>
      <c r="B27" s="33">
        <v>282</v>
      </c>
      <c r="C27" s="33"/>
      <c r="D27">
        <f>IFERROR(VLOOKUP($B27,FORM6_114_2!$B$3:$H$211,Expenses!D$1,FALSE),0)</f>
        <v>0</v>
      </c>
      <c r="E27">
        <f>IFERROR(VLOOKUP($B27,FORM6_114_2!$B$3:$H$211,Expenses!E$1,FALSE),0)</f>
        <v>0</v>
      </c>
      <c r="F27">
        <f>IFERROR(VLOOKUP($B27,FORM6_114_2!$B$3:$H$211,Expenses!F$1,FALSE),0)</f>
        <v>0</v>
      </c>
      <c r="G27">
        <f>IFERROR(VLOOKUP($B27,FORM6_114_2!$B$3:$H$211,Expenses!G$1,FALSE),0)</f>
        <v>0</v>
      </c>
      <c r="H27">
        <f>IFERROR(VLOOKUP($B27,FORM6_114_2!$B$3:$H$211,Expenses!H$1,FALSE),0)</f>
        <v>0</v>
      </c>
      <c r="I27">
        <f>IFERROR(VLOOKUP($B27,FORM6_114_2!$B$3:$H$211,Expenses!I$1,FALSE),0)</f>
        <v>0</v>
      </c>
      <c r="J27" t="str">
        <f t="shared" si="0"/>
        <v>TRUE</v>
      </c>
    </row>
    <row r="28" spans="1:10" ht="16.8" x14ac:dyDescent="0.35">
      <c r="A28" s="33" t="s">
        <v>154</v>
      </c>
      <c r="B28" s="33">
        <v>283</v>
      </c>
      <c r="C28" s="33">
        <v>256</v>
      </c>
      <c r="D28">
        <f>IFERROR(VLOOKUP($B28,FORM6_114_2!$B$3:$H$211,Expenses!D$1,FALSE)+VLOOKUP($C28,FORM6_114_2!$B$3:$H$211,Expenses!D$1,FALSE),0)</f>
        <v>58161346</v>
      </c>
      <c r="E28">
        <f>IFERROR(VLOOKUP($B28,FORM6_114_2!$B$3:$H$211,Expenses!E$1,FALSE)+VLOOKUP($C28,FORM6_114_2!$B$3:$H$211,Expenses!E$1,FALSE),0)</f>
        <v>2640959</v>
      </c>
      <c r="F28">
        <f>IFERROR(VLOOKUP($B28,FORM6_114_2!$B$3:$H$211,Expenses!F$1,FALSE)+VLOOKUP($C28,FORM6_114_2!$B$3:$H$211,Expenses!F$1,FALSE),0)</f>
        <v>4261208</v>
      </c>
      <c r="G28">
        <f>IFERROR(VLOOKUP($B28,FORM6_114_2!$B$3:$H$211,Expenses!G$1,FALSE)+VLOOKUP($C28,FORM6_114_2!$B$3:$H$211,Expenses!G$1,FALSE),0)</f>
        <v>6085365</v>
      </c>
      <c r="H28">
        <f>IFERROR(VLOOKUP($B28,FORM6_114_2!$B$3:$H$211,Expenses!H$1,FALSE)+VLOOKUP($C28,FORM6_114_2!$B$3:$H$211,Expenses!H$1,FALSE),0)</f>
        <v>6728516</v>
      </c>
      <c r="I28">
        <f>IFERROR(VLOOKUP($B28,FORM6_114_2!$B$3:$H$211,Expenses!I$1,FALSE)+VLOOKUP($C28,FORM6_114_2!$B$3:$H$211,Expenses!I$1,FALSE),0)</f>
        <v>0</v>
      </c>
      <c r="J28" t="str">
        <f t="shared" si="0"/>
        <v>TRUE</v>
      </c>
    </row>
    <row r="29" spans="1:10" ht="16.8" x14ac:dyDescent="0.35">
      <c r="A29" s="33" t="s">
        <v>155</v>
      </c>
      <c r="B29" s="33">
        <v>284</v>
      </c>
      <c r="C29" s="33"/>
      <c r="D29">
        <f>IFERROR(VLOOKUP($B29,FORM6_114_2!$B$3:$H$211,Expenses!D$1,FALSE),0)</f>
        <v>0</v>
      </c>
      <c r="E29">
        <f>IFERROR(VLOOKUP($B29,FORM6_114_2!$B$3:$H$211,Expenses!E$1,FALSE),0)</f>
        <v>687834</v>
      </c>
      <c r="F29">
        <f>IFERROR(VLOOKUP($B29,FORM6_114_2!$B$3:$H$211,Expenses!F$1,FALSE),0)</f>
        <v>700384</v>
      </c>
      <c r="G29">
        <f>IFERROR(VLOOKUP($B29,FORM6_114_2!$B$3:$H$211,Expenses!G$1,FALSE),0)</f>
        <v>1346290</v>
      </c>
      <c r="H29">
        <f>IFERROR(VLOOKUP($B29,FORM6_114_2!$B$3:$H$211,Expenses!H$1,FALSE),0)</f>
        <v>1611688</v>
      </c>
      <c r="I29">
        <f>IFERROR(VLOOKUP($B29,FORM6_114_2!$B$3:$H$211,Expenses!I$1,FALSE),0)</f>
        <v>1498024</v>
      </c>
      <c r="J29" t="str">
        <f t="shared" si="0"/>
        <v>TRUE</v>
      </c>
    </row>
    <row r="30" spans="1:10" ht="16.8" x14ac:dyDescent="0.35">
      <c r="A30" s="33" t="s">
        <v>156</v>
      </c>
      <c r="B30" s="33">
        <v>285</v>
      </c>
      <c r="C30" s="33"/>
      <c r="D30">
        <f>IFERROR(VLOOKUP($B30,FORM6_114_2!$B$3:$H$211,Expenses!D$1,FALSE),0)</f>
        <v>0</v>
      </c>
      <c r="E30">
        <f>IFERROR(VLOOKUP($B30,FORM6_114_2!$B$3:$H$211,Expenses!E$1,FALSE),0)</f>
        <v>2106172</v>
      </c>
      <c r="F30">
        <f>IFERROR(VLOOKUP($B30,FORM6_114_2!$B$3:$H$211,Expenses!F$1,FALSE),0)</f>
        <v>2341883</v>
      </c>
      <c r="G30">
        <f>IFERROR(VLOOKUP($B30,FORM6_114_2!$B$3:$H$211,Expenses!G$1,FALSE),0)</f>
        <v>2300759</v>
      </c>
      <c r="H30">
        <f>IFERROR(VLOOKUP($B30,FORM6_114_2!$B$3:$H$211,Expenses!H$1,FALSE),0)</f>
        <v>1313267</v>
      </c>
      <c r="I30">
        <f>IFERROR(VLOOKUP($B30,FORM6_114_2!$B$3:$H$211,Expenses!I$1,FALSE),0)</f>
        <v>1376234</v>
      </c>
      <c r="J30" t="str">
        <f t="shared" si="0"/>
        <v>TRUE</v>
      </c>
    </row>
    <row r="31" spans="1:10" ht="16.8" x14ac:dyDescent="0.35">
      <c r="A31" s="33" t="s">
        <v>157</v>
      </c>
      <c r="B31" s="33">
        <v>286</v>
      </c>
      <c r="C31" s="33"/>
      <c r="D31">
        <f>IFERROR(VLOOKUP($B31,FORM6_114_2!$B$3:$H$211,Expenses!D$1,FALSE),0)</f>
        <v>0</v>
      </c>
      <c r="E31">
        <f>IFERROR(VLOOKUP($B31,FORM6_114_2!$B$3:$H$211,Expenses!E$1,FALSE),0)</f>
        <v>51878820</v>
      </c>
      <c r="F31">
        <f>IFERROR(VLOOKUP($B31,FORM6_114_2!$B$3:$H$211,Expenses!F$1,FALSE),0)</f>
        <v>247786076</v>
      </c>
      <c r="G31">
        <f>IFERROR(VLOOKUP($B31,FORM6_114_2!$B$3:$H$211,Expenses!G$1,FALSE),0)</f>
        <v>309315224</v>
      </c>
      <c r="H31">
        <f>IFERROR(VLOOKUP($B31,FORM6_114_2!$B$3:$H$211,Expenses!H$1,FALSE),0)</f>
        <v>316239130</v>
      </c>
      <c r="I31">
        <f>IFERROR(VLOOKUP($B31,FORM6_114_2!$B$3:$H$211,Expenses!I$1,FALSE),0)</f>
        <v>430921921</v>
      </c>
      <c r="J31" t="str">
        <f t="shared" si="0"/>
        <v>TRUE</v>
      </c>
    </row>
    <row r="32" spans="1:10" ht="16.8" x14ac:dyDescent="0.35">
      <c r="A32" s="33" t="s">
        <v>158</v>
      </c>
      <c r="B32" s="33">
        <v>288</v>
      </c>
      <c r="C32" s="33"/>
      <c r="D32">
        <f>IFERROR(VLOOKUP($B32,FORM6_114_2!$B$3:$H$211,Expenses!D$1,FALSE),0)</f>
        <v>0</v>
      </c>
      <c r="E32">
        <f>IFERROR(VLOOKUP($B32,FORM6_114_2!$B$3:$H$211,Expenses!E$1,FALSE),0)</f>
        <v>633075</v>
      </c>
      <c r="F32">
        <f>IFERROR(VLOOKUP($B32,FORM6_114_2!$B$3:$H$211,Expenses!F$1,FALSE),0)</f>
        <v>3268892</v>
      </c>
      <c r="G32">
        <f>IFERROR(VLOOKUP($B32,FORM6_114_2!$B$3:$H$211,Expenses!G$1,FALSE),0)</f>
        <v>1824991</v>
      </c>
      <c r="H32">
        <f>IFERROR(VLOOKUP($B32,FORM6_114_2!$B$3:$H$211,Expenses!H$1,FALSE),0)</f>
        <v>0</v>
      </c>
      <c r="I32">
        <f>IFERROR(VLOOKUP($B32,FORM6_114_2!$B$3:$H$211,Expenses!I$1,FALSE),0)</f>
        <v>0</v>
      </c>
      <c r="J32" t="str">
        <f t="shared" si="0"/>
        <v>TRUE</v>
      </c>
    </row>
    <row r="33" spans="1:10" ht="16.8" x14ac:dyDescent="0.35">
      <c r="A33" s="33" t="s">
        <v>160</v>
      </c>
      <c r="B33" s="33">
        <v>290</v>
      </c>
      <c r="C33" s="33"/>
      <c r="D33">
        <f>IFERROR(VLOOKUP($B33,FORM6_114_2!$B$3:$H$211,Expenses!D$1,FALSE),0)</f>
        <v>0</v>
      </c>
      <c r="E33">
        <f>IFERROR(VLOOKUP($B33,FORM6_114_2!$B$3:$H$211,Expenses!E$1,FALSE),0)</f>
        <v>34683043</v>
      </c>
      <c r="F33">
        <f>IFERROR(VLOOKUP($B33,FORM6_114_2!$B$3:$H$211,Expenses!F$1,FALSE),0)</f>
        <v>86438869</v>
      </c>
      <c r="G33">
        <f>IFERROR(VLOOKUP($B33,FORM6_114_2!$B$3:$H$211,Expenses!G$1,FALSE),0)</f>
        <v>52482915</v>
      </c>
      <c r="H33">
        <f>IFERROR(VLOOKUP($B33,FORM6_114_2!$B$3:$H$211,Expenses!H$1,FALSE),0)</f>
        <v>91624719</v>
      </c>
      <c r="I33">
        <f>IFERROR(VLOOKUP($B33,FORM6_114_2!$B$3:$H$211,Expenses!I$1,FALSE),0)</f>
        <v>98803940</v>
      </c>
      <c r="J33" t="str">
        <f t="shared" si="0"/>
        <v>TRUE</v>
      </c>
    </row>
    <row r="34" spans="1:10" ht="16.8" x14ac:dyDescent="0.35">
      <c r="A34" s="33" t="s">
        <v>162</v>
      </c>
      <c r="B34" s="33">
        <v>293</v>
      </c>
      <c r="C34" s="33"/>
      <c r="D34">
        <f>IFERROR(VLOOKUP($B34,FORM6_114_2!$B$3:$H$211,Expenses!D$1,FALSE),0)</f>
        <v>0</v>
      </c>
      <c r="E34">
        <f>IFERROR(VLOOKUP($B34,FORM6_114_2!$B$3:$H$211,Expenses!E$1,FALSE),0)</f>
        <v>216034</v>
      </c>
      <c r="F34">
        <f>IFERROR(VLOOKUP($B34,FORM6_114_2!$B$3:$H$211,Expenses!F$1,FALSE),0)</f>
        <v>1753821</v>
      </c>
      <c r="G34">
        <f>IFERROR(VLOOKUP($B34,FORM6_114_2!$B$3:$H$211,Expenses!G$1,FALSE),0)</f>
        <v>1585167</v>
      </c>
      <c r="H34">
        <f>IFERROR(VLOOKUP($B34,FORM6_114_2!$B$3:$H$211,Expenses!H$1,FALSE),0)</f>
        <v>1662468</v>
      </c>
      <c r="I34">
        <f>IFERROR(VLOOKUP($B34,FORM6_114_2!$B$3:$H$211,Expenses!I$1,FALSE),0)</f>
        <v>3612818</v>
      </c>
      <c r="J34" t="str">
        <f t="shared" si="0"/>
        <v>TRUE</v>
      </c>
    </row>
    <row r="35" spans="1:10" ht="16.8" x14ac:dyDescent="0.35">
      <c r="A35" s="33" t="s">
        <v>163</v>
      </c>
      <c r="B35" s="33">
        <v>294</v>
      </c>
      <c r="C35" s="33"/>
      <c r="D35">
        <f>IFERROR(VLOOKUP($B35,FORM6_114_2!$B$3:$H$211,Expenses!D$1,FALSE),0)</f>
        <v>0</v>
      </c>
      <c r="E35">
        <f>IFERROR(VLOOKUP($B35,FORM6_114_2!$B$3:$H$211,Expenses!E$1,FALSE),0)</f>
        <v>0</v>
      </c>
      <c r="F35">
        <f>IFERROR(VLOOKUP($B35,FORM6_114_2!$B$3:$H$211,Expenses!F$1,FALSE),0)</f>
        <v>0</v>
      </c>
      <c r="G35">
        <f>IFERROR(VLOOKUP($B35,FORM6_114_2!$B$3:$H$211,Expenses!G$1,FALSE),0)</f>
        <v>18938716</v>
      </c>
      <c r="H35">
        <f>IFERROR(VLOOKUP($B35,FORM6_114_2!$B$3:$H$211,Expenses!H$1,FALSE),0)</f>
        <v>19743505</v>
      </c>
      <c r="I35">
        <f>IFERROR(VLOOKUP($B35,FORM6_114_2!$B$3:$H$211,Expenses!I$1,FALSE),0)</f>
        <v>14880025</v>
      </c>
      <c r="J35" t="str">
        <f t="shared" ref="J35:J66" si="1">IF(COUNTIF(D35:I35,0),"TRUE")</f>
        <v>TRUE</v>
      </c>
    </row>
    <row r="36" spans="1:10" ht="16.8" x14ac:dyDescent="0.35">
      <c r="A36" s="33" t="s">
        <v>164</v>
      </c>
      <c r="B36" s="33">
        <v>295</v>
      </c>
      <c r="C36" s="33"/>
      <c r="D36">
        <f>IFERROR(VLOOKUP($B36,FORM6_114_2!$B$3:$H$211,Expenses!D$1,FALSE),0)</f>
        <v>0</v>
      </c>
      <c r="E36">
        <f>IFERROR(VLOOKUP($B36,FORM6_114_2!$B$3:$H$211,Expenses!E$1,FALSE),0)</f>
        <v>0</v>
      </c>
      <c r="F36">
        <f>IFERROR(VLOOKUP($B36,FORM6_114_2!$B$3:$H$211,Expenses!F$1,FALSE),0)</f>
        <v>1478112</v>
      </c>
      <c r="G36">
        <f>IFERROR(VLOOKUP($B36,FORM6_114_2!$B$3:$H$211,Expenses!G$1,FALSE),0)</f>
        <v>19940764</v>
      </c>
      <c r="H36">
        <f>IFERROR(VLOOKUP($B36,FORM6_114_2!$B$3:$H$211,Expenses!H$1,FALSE),0)</f>
        <v>21253068</v>
      </c>
      <c r="I36">
        <f>IFERROR(VLOOKUP($B36,FORM6_114_2!$B$3:$H$211,Expenses!I$1,FALSE),0)</f>
        <v>21770183</v>
      </c>
      <c r="J36" t="str">
        <f t="shared" si="1"/>
        <v>TRUE</v>
      </c>
    </row>
    <row r="37" spans="1:10" ht="16.8" x14ac:dyDescent="0.35">
      <c r="A37" s="33" t="s">
        <v>165</v>
      </c>
      <c r="B37" s="33">
        <v>296</v>
      </c>
      <c r="C37" s="33"/>
      <c r="D37">
        <f>IFERROR(VLOOKUP($B37,FORM6_114_2!$B$3:$H$211,Expenses!D$1,FALSE),0)</f>
        <v>0</v>
      </c>
      <c r="E37">
        <f>IFERROR(VLOOKUP($B37,FORM6_114_2!$B$3:$H$211,Expenses!E$1,FALSE),0)</f>
        <v>0</v>
      </c>
      <c r="F37">
        <f>IFERROR(VLOOKUP($B37,FORM6_114_2!$B$3:$H$211,Expenses!F$1,FALSE),0)</f>
        <v>128160</v>
      </c>
      <c r="G37">
        <f>IFERROR(VLOOKUP($B37,FORM6_114_2!$B$3:$H$211,Expenses!G$1,FALSE),0)</f>
        <v>146438</v>
      </c>
      <c r="H37">
        <f>IFERROR(VLOOKUP($B37,FORM6_114_2!$B$3:$H$211,Expenses!H$1,FALSE),0)</f>
        <v>141720</v>
      </c>
      <c r="I37">
        <f>IFERROR(VLOOKUP($B37,FORM6_114_2!$B$3:$H$211,Expenses!I$1,FALSE),0)</f>
        <v>215145</v>
      </c>
      <c r="J37" t="str">
        <f t="shared" si="1"/>
        <v>TRUE</v>
      </c>
    </row>
    <row r="38" spans="1:10" ht="16.8" x14ac:dyDescent="0.35">
      <c r="A38" s="33" t="s">
        <v>166</v>
      </c>
      <c r="B38" s="33">
        <v>297</v>
      </c>
      <c r="C38" s="33"/>
      <c r="D38">
        <f>IFERROR(VLOOKUP($B38,FORM6_114_2!$B$3:$H$211,Expenses!D$1,FALSE),0)</f>
        <v>0</v>
      </c>
      <c r="E38">
        <f>IFERROR(VLOOKUP($B38,FORM6_114_2!$B$3:$H$211,Expenses!E$1,FALSE),0)</f>
        <v>0</v>
      </c>
      <c r="F38">
        <f>IFERROR(VLOOKUP($B38,FORM6_114_2!$B$3:$H$211,Expenses!F$1,FALSE),0)</f>
        <v>4655395</v>
      </c>
      <c r="G38">
        <f>IFERROR(VLOOKUP($B38,FORM6_114_2!$B$3:$H$211,Expenses!G$1,FALSE),0)</f>
        <v>16785843</v>
      </c>
      <c r="H38">
        <f>IFERROR(VLOOKUP($B38,FORM6_114_2!$B$3:$H$211,Expenses!H$1,FALSE),0)</f>
        <v>42902000</v>
      </c>
      <c r="I38">
        <f>IFERROR(VLOOKUP($B38,FORM6_114_2!$B$3:$H$211,Expenses!I$1,FALSE),0)</f>
        <v>64663995</v>
      </c>
      <c r="J38" t="str">
        <f t="shared" si="1"/>
        <v>TRUE</v>
      </c>
    </row>
    <row r="39" spans="1:10" ht="16.8" x14ac:dyDescent="0.35">
      <c r="A39" s="33" t="s">
        <v>167</v>
      </c>
      <c r="B39" s="33">
        <v>298</v>
      </c>
      <c r="C39" s="33"/>
      <c r="D39">
        <f>IFERROR(VLOOKUP($B39,FORM6_114_2!$B$3:$H$211,Expenses!D$1,FALSE),0)</f>
        <v>0</v>
      </c>
      <c r="E39">
        <f>IFERROR(VLOOKUP($B39,FORM6_114_2!$B$3:$H$211,Expenses!E$1,FALSE),0)</f>
        <v>0</v>
      </c>
      <c r="F39">
        <f>IFERROR(VLOOKUP($B39,FORM6_114_2!$B$3:$H$211,Expenses!F$1,FALSE),0)</f>
        <v>0</v>
      </c>
      <c r="G39">
        <f>IFERROR(VLOOKUP($B39,FORM6_114_2!$B$3:$H$211,Expenses!G$1,FALSE),0)</f>
        <v>3798093</v>
      </c>
      <c r="H39">
        <f>IFERROR(VLOOKUP($B39,FORM6_114_2!$B$3:$H$211,Expenses!H$1,FALSE),0)</f>
        <v>3688983</v>
      </c>
      <c r="I39">
        <f>IFERROR(VLOOKUP($B39,FORM6_114_2!$B$3:$H$211,Expenses!I$1,FALSE),0)</f>
        <v>0</v>
      </c>
      <c r="J39" t="str">
        <f t="shared" si="1"/>
        <v>TRUE</v>
      </c>
    </row>
    <row r="40" spans="1:10" ht="16.8" x14ac:dyDescent="0.35">
      <c r="A40" s="33" t="s">
        <v>169</v>
      </c>
      <c r="B40" s="33">
        <v>301</v>
      </c>
      <c r="C40" s="33"/>
      <c r="D40">
        <f>IFERROR(VLOOKUP($B40,FORM6_114_2!$B$3:$H$211,Expenses!D$1,FALSE),0)</f>
        <v>0</v>
      </c>
      <c r="E40">
        <f>IFERROR(VLOOKUP($B40,FORM6_114_2!$B$3:$H$211,Expenses!E$1,FALSE),0)</f>
        <v>0</v>
      </c>
      <c r="F40">
        <f>IFERROR(VLOOKUP($B40,FORM6_114_2!$B$3:$H$211,Expenses!F$1,FALSE),0)</f>
        <v>0</v>
      </c>
      <c r="G40">
        <f>IFERROR(VLOOKUP($B40,FORM6_114_2!$B$3:$H$211,Expenses!G$1,FALSE),0)</f>
        <v>9220878</v>
      </c>
      <c r="H40">
        <f>IFERROR(VLOOKUP($B40,FORM6_114_2!$B$3:$H$211,Expenses!H$1,FALSE),0)</f>
        <v>29183341</v>
      </c>
      <c r="I40">
        <f>IFERROR(VLOOKUP($B40,FORM6_114_2!$B$3:$H$211,Expenses!I$1,FALSE),0)</f>
        <v>33864561</v>
      </c>
      <c r="J40" t="str">
        <f t="shared" si="1"/>
        <v>TRUE</v>
      </c>
    </row>
    <row r="41" spans="1:10" ht="16.8" x14ac:dyDescent="0.35">
      <c r="A41" s="33" t="s">
        <v>170</v>
      </c>
      <c r="B41" s="33">
        <v>303</v>
      </c>
      <c r="C41" s="33"/>
      <c r="D41">
        <f>IFERROR(VLOOKUP($B41,FORM6_114_2!$B$3:$H$211,Expenses!D$1,FALSE),0)</f>
        <v>0</v>
      </c>
      <c r="E41">
        <f>IFERROR(VLOOKUP($B41,FORM6_114_2!$B$3:$H$211,Expenses!E$1,FALSE),0)</f>
        <v>0</v>
      </c>
      <c r="F41">
        <f>IFERROR(VLOOKUP($B41,FORM6_114_2!$B$3:$H$211,Expenses!F$1,FALSE),0)</f>
        <v>0</v>
      </c>
      <c r="G41">
        <f>IFERROR(VLOOKUP($B41,FORM6_114_2!$B$3:$H$211,Expenses!G$1,FALSE),0)</f>
        <v>0</v>
      </c>
      <c r="H41">
        <f>IFERROR(VLOOKUP($B41,FORM6_114_2!$B$3:$H$211,Expenses!H$1,FALSE),0)</f>
        <v>47554872</v>
      </c>
      <c r="I41">
        <f>IFERROR(VLOOKUP($B41,FORM6_114_2!$B$3:$H$211,Expenses!I$1,FALSE),0)</f>
        <v>0</v>
      </c>
      <c r="J41" t="str">
        <f t="shared" si="1"/>
        <v>TRUE</v>
      </c>
    </row>
    <row r="42" spans="1:10" ht="16.8" x14ac:dyDescent="0.35">
      <c r="A42" s="33" t="s">
        <v>171</v>
      </c>
      <c r="B42" s="33">
        <v>304</v>
      </c>
      <c r="C42" s="33"/>
      <c r="D42">
        <f>IFERROR(VLOOKUP($B42,FORM6_114_2!$B$3:$H$211,Expenses!D$1,FALSE),0)</f>
        <v>0</v>
      </c>
      <c r="E42">
        <f>IFERROR(VLOOKUP($B42,FORM6_114_2!$B$3:$H$211,Expenses!E$1,FALSE),0)</f>
        <v>0</v>
      </c>
      <c r="F42">
        <f>IFERROR(VLOOKUP($B42,FORM6_114_2!$B$3:$H$211,Expenses!F$1,FALSE),0)</f>
        <v>0</v>
      </c>
      <c r="G42">
        <f>IFERROR(VLOOKUP($B42,FORM6_114_2!$B$3:$H$211,Expenses!G$1,FALSE),0)</f>
        <v>271817</v>
      </c>
      <c r="H42">
        <f>IFERROR(VLOOKUP($B42,FORM6_114_2!$B$3:$H$211,Expenses!H$1,FALSE),0)</f>
        <v>633939</v>
      </c>
      <c r="I42">
        <f>IFERROR(VLOOKUP($B42,FORM6_114_2!$B$3:$H$211,Expenses!I$1,FALSE),0)</f>
        <v>1150147</v>
      </c>
      <c r="J42" t="str">
        <f t="shared" si="1"/>
        <v>TRUE</v>
      </c>
    </row>
    <row r="43" spans="1:10" ht="16.8" x14ac:dyDescent="0.35">
      <c r="A43" s="33" t="s">
        <v>172</v>
      </c>
      <c r="B43" s="33">
        <v>305</v>
      </c>
      <c r="C43" s="33"/>
      <c r="D43">
        <f>IFERROR(VLOOKUP($B43,FORM6_114_2!$B$3:$H$211,Expenses!D$1,FALSE),0)</f>
        <v>0</v>
      </c>
      <c r="E43">
        <f>IFERROR(VLOOKUP($B43,FORM6_114_2!$B$3:$H$211,Expenses!E$1,FALSE),0)</f>
        <v>0</v>
      </c>
      <c r="F43">
        <f>IFERROR(VLOOKUP($B43,FORM6_114_2!$B$3:$H$211,Expenses!F$1,FALSE),0)</f>
        <v>0</v>
      </c>
      <c r="G43">
        <f>IFERROR(VLOOKUP($B43,FORM6_114_2!$B$3:$H$211,Expenses!G$1,FALSE),0)</f>
        <v>0</v>
      </c>
      <c r="H43">
        <f>IFERROR(VLOOKUP($B43,FORM6_114_2!$B$3:$H$211,Expenses!H$1,FALSE),0)</f>
        <v>20315438</v>
      </c>
      <c r="I43">
        <f>IFERROR(VLOOKUP($B43,FORM6_114_2!$B$3:$H$211,Expenses!I$1,FALSE),0)</f>
        <v>37371400</v>
      </c>
      <c r="J43" t="str">
        <f t="shared" si="1"/>
        <v>TRUE</v>
      </c>
    </row>
    <row r="44" spans="1:10" ht="16.8" x14ac:dyDescent="0.35">
      <c r="A44" s="33" t="s">
        <v>173</v>
      </c>
      <c r="B44" s="33">
        <v>306</v>
      </c>
      <c r="C44" s="33"/>
      <c r="D44">
        <f>IFERROR(VLOOKUP($B44,FORM6_114_2!$B$3:$H$211,Expenses!D$1,FALSE),0)</f>
        <v>0</v>
      </c>
      <c r="E44">
        <f>IFERROR(VLOOKUP($B44,FORM6_114_2!$B$3:$H$211,Expenses!E$1,FALSE),0)</f>
        <v>0</v>
      </c>
      <c r="F44">
        <f>IFERROR(VLOOKUP($B44,FORM6_114_2!$B$3:$H$211,Expenses!F$1,FALSE),0)</f>
        <v>0</v>
      </c>
      <c r="G44">
        <f>IFERROR(VLOOKUP($B44,FORM6_114_2!$B$3:$H$211,Expenses!G$1,FALSE),0)</f>
        <v>761999</v>
      </c>
      <c r="H44">
        <f>IFERROR(VLOOKUP($B44,FORM6_114_2!$B$3:$H$211,Expenses!H$1,FALSE),0)</f>
        <v>0</v>
      </c>
      <c r="I44">
        <f>IFERROR(VLOOKUP($B44,FORM6_114_2!$B$3:$H$211,Expenses!I$1,FALSE),0)</f>
        <v>0</v>
      </c>
      <c r="J44" t="str">
        <f t="shared" si="1"/>
        <v>TRUE</v>
      </c>
    </row>
    <row r="45" spans="1:10" ht="16.8" x14ac:dyDescent="0.35">
      <c r="A45" s="33" t="s">
        <v>174</v>
      </c>
      <c r="B45" s="33">
        <v>307</v>
      </c>
      <c r="C45" s="33"/>
      <c r="D45">
        <f>IFERROR(VLOOKUP($B45,FORM6_114_2!$B$3:$H$211,Expenses!D$1,FALSE),0)</f>
        <v>0</v>
      </c>
      <c r="E45">
        <f>IFERROR(VLOOKUP($B45,FORM6_114_2!$B$3:$H$211,Expenses!E$1,FALSE),0)</f>
        <v>0</v>
      </c>
      <c r="F45">
        <f>IFERROR(VLOOKUP($B45,FORM6_114_2!$B$3:$H$211,Expenses!F$1,FALSE),0)</f>
        <v>0</v>
      </c>
      <c r="G45">
        <f>IFERROR(VLOOKUP($B45,FORM6_114_2!$B$3:$H$211,Expenses!G$1,FALSE),0)</f>
        <v>2020301</v>
      </c>
      <c r="H45">
        <f>IFERROR(VLOOKUP($B45,FORM6_114_2!$B$3:$H$211,Expenses!H$1,FALSE),0)</f>
        <v>12592249</v>
      </c>
      <c r="I45">
        <f>IFERROR(VLOOKUP($B45,FORM6_114_2!$B$3:$H$211,Expenses!I$1,FALSE),0)</f>
        <v>14639775</v>
      </c>
      <c r="J45" t="str">
        <f t="shared" si="1"/>
        <v>TRUE</v>
      </c>
    </row>
    <row r="46" spans="1:10" ht="16.8" x14ac:dyDescent="0.35">
      <c r="A46" s="33" t="s">
        <v>175</v>
      </c>
      <c r="B46" s="33">
        <v>308</v>
      </c>
      <c r="C46" s="33"/>
      <c r="D46">
        <f>IFERROR(VLOOKUP($B46,FORM6_114_2!$B$3:$H$211,Expenses!D$1,FALSE),0)</f>
        <v>0</v>
      </c>
      <c r="E46">
        <f>IFERROR(VLOOKUP($B46,FORM6_114_2!$B$3:$H$211,Expenses!E$1,FALSE),0)</f>
        <v>0</v>
      </c>
      <c r="F46">
        <f>IFERROR(VLOOKUP($B46,FORM6_114_2!$B$3:$H$211,Expenses!F$1,FALSE),0)</f>
        <v>0</v>
      </c>
      <c r="G46">
        <f>IFERROR(VLOOKUP($B46,FORM6_114_2!$B$3:$H$211,Expenses!G$1,FALSE),0)</f>
        <v>438482</v>
      </c>
      <c r="H46">
        <f>IFERROR(VLOOKUP($B46,FORM6_114_2!$B$3:$H$211,Expenses!H$1,FALSE),0)</f>
        <v>2600869</v>
      </c>
      <c r="I46">
        <f>IFERROR(VLOOKUP($B46,FORM6_114_2!$B$3:$H$211,Expenses!I$1,FALSE),0)</f>
        <v>3348895</v>
      </c>
      <c r="J46" t="str">
        <f t="shared" si="1"/>
        <v>TRUE</v>
      </c>
    </row>
    <row r="47" spans="1:10" ht="16.8" x14ac:dyDescent="0.35">
      <c r="A47" s="33" t="s">
        <v>176</v>
      </c>
      <c r="B47" s="33">
        <v>309</v>
      </c>
      <c r="C47" s="33"/>
      <c r="D47">
        <f>IFERROR(VLOOKUP($B47,FORM6_114_2!$B$3:$H$211,Expenses!D$1,FALSE),0)</f>
        <v>0</v>
      </c>
      <c r="E47">
        <f>IFERROR(VLOOKUP($B47,FORM6_114_2!$B$3:$H$211,Expenses!E$1,FALSE),0)</f>
        <v>0</v>
      </c>
      <c r="F47">
        <f>IFERROR(VLOOKUP($B47,FORM6_114_2!$B$3:$H$211,Expenses!F$1,FALSE),0)</f>
        <v>0</v>
      </c>
      <c r="G47">
        <f>IFERROR(VLOOKUP($B47,FORM6_114_2!$B$3:$H$211,Expenses!G$1,FALSE),0)</f>
        <v>286071</v>
      </c>
      <c r="H47">
        <f>IFERROR(VLOOKUP($B47,FORM6_114_2!$B$3:$H$211,Expenses!H$1,FALSE),0)</f>
        <v>2191849</v>
      </c>
      <c r="I47">
        <f>IFERROR(VLOOKUP($B47,FORM6_114_2!$B$3:$H$211,Expenses!I$1,FALSE),0)</f>
        <v>5398228</v>
      </c>
      <c r="J47" t="str">
        <f t="shared" si="1"/>
        <v>TRUE</v>
      </c>
    </row>
    <row r="48" spans="1:10" ht="16.8" x14ac:dyDescent="0.35">
      <c r="A48" s="33" t="s">
        <v>177</v>
      </c>
      <c r="B48" s="33">
        <v>310</v>
      </c>
      <c r="C48" s="33"/>
      <c r="D48">
        <f>IFERROR(VLOOKUP($B48,FORM6_114_2!$B$3:$H$211,Expenses!D$1,FALSE),0)</f>
        <v>0</v>
      </c>
      <c r="E48">
        <f>IFERROR(VLOOKUP($B48,FORM6_114_2!$B$3:$H$211,Expenses!E$1,FALSE),0)</f>
        <v>0</v>
      </c>
      <c r="F48">
        <f>IFERROR(VLOOKUP($B48,FORM6_114_2!$B$3:$H$211,Expenses!F$1,FALSE),0)</f>
        <v>0</v>
      </c>
      <c r="G48">
        <f>IFERROR(VLOOKUP($B48,FORM6_114_2!$B$3:$H$211,Expenses!G$1,FALSE),0)</f>
        <v>0</v>
      </c>
      <c r="H48">
        <f>IFERROR(VLOOKUP($B48,FORM6_114_2!$B$3:$H$211,Expenses!H$1,FALSE),0)</f>
        <v>15479348</v>
      </c>
      <c r="I48">
        <f>IFERROR(VLOOKUP($B48,FORM6_114_2!$B$3:$H$211,Expenses!I$1,FALSE),0)</f>
        <v>0</v>
      </c>
      <c r="J48" t="str">
        <f t="shared" si="1"/>
        <v>TRUE</v>
      </c>
    </row>
    <row r="49" spans="1:10" ht="16.8" x14ac:dyDescent="0.35">
      <c r="A49" s="33" t="s">
        <v>178</v>
      </c>
      <c r="B49" s="33">
        <v>311</v>
      </c>
      <c r="C49" s="33"/>
      <c r="D49">
        <f>IFERROR(VLOOKUP($B49,FORM6_114_2!$B$3:$H$211,Expenses!D$1,FALSE),0)</f>
        <v>0</v>
      </c>
      <c r="E49">
        <f>IFERROR(VLOOKUP($B49,FORM6_114_2!$B$3:$H$211,Expenses!E$1,FALSE),0)</f>
        <v>0</v>
      </c>
      <c r="F49">
        <f>IFERROR(VLOOKUP($B49,FORM6_114_2!$B$3:$H$211,Expenses!F$1,FALSE),0)</f>
        <v>0</v>
      </c>
      <c r="G49">
        <f>IFERROR(VLOOKUP($B49,FORM6_114_2!$B$3:$H$211,Expenses!G$1,FALSE),0)</f>
        <v>0</v>
      </c>
      <c r="H49">
        <f>IFERROR(VLOOKUP($B49,FORM6_114_2!$B$3:$H$211,Expenses!H$1,FALSE),0)</f>
        <v>22489941</v>
      </c>
      <c r="I49">
        <f>IFERROR(VLOOKUP($B49,FORM6_114_2!$B$3:$H$211,Expenses!I$1,FALSE),0)</f>
        <v>0</v>
      </c>
      <c r="J49" t="str">
        <f t="shared" si="1"/>
        <v>TRUE</v>
      </c>
    </row>
    <row r="50" spans="1:10" ht="16.8" x14ac:dyDescent="0.35">
      <c r="A50" s="33" t="s">
        <v>179</v>
      </c>
      <c r="B50" s="33">
        <v>312</v>
      </c>
      <c r="C50" s="33"/>
      <c r="D50">
        <f>IFERROR(VLOOKUP($B50,FORM6_114_2!$B$3:$H$211,Expenses!D$1,FALSE),0)</f>
        <v>0</v>
      </c>
      <c r="E50">
        <f>IFERROR(VLOOKUP($B50,FORM6_114_2!$B$3:$H$211,Expenses!E$1,FALSE),0)</f>
        <v>0</v>
      </c>
      <c r="F50">
        <f>IFERROR(VLOOKUP($B50,FORM6_114_2!$B$3:$H$211,Expenses!F$1,FALSE),0)</f>
        <v>0</v>
      </c>
      <c r="G50">
        <f>IFERROR(VLOOKUP($B50,FORM6_114_2!$B$3:$H$211,Expenses!G$1,FALSE),0)</f>
        <v>0</v>
      </c>
      <c r="H50">
        <f>IFERROR(VLOOKUP($B50,FORM6_114_2!$B$3:$H$211,Expenses!H$1,FALSE),0)</f>
        <v>14070761</v>
      </c>
      <c r="I50">
        <f>IFERROR(VLOOKUP($B50,FORM6_114_2!$B$3:$H$211,Expenses!I$1,FALSE),0)</f>
        <v>45929803</v>
      </c>
      <c r="J50" t="str">
        <f t="shared" si="1"/>
        <v>TRUE</v>
      </c>
    </row>
    <row r="51" spans="1:10" ht="16.8" x14ac:dyDescent="0.35">
      <c r="A51" s="33" t="s">
        <v>180</v>
      </c>
      <c r="B51" s="33">
        <v>313</v>
      </c>
      <c r="C51" s="33"/>
      <c r="D51">
        <f>IFERROR(VLOOKUP($B51,FORM6_114_2!$B$3:$H$211,Expenses!D$1,FALSE),0)</f>
        <v>0</v>
      </c>
      <c r="E51">
        <f>IFERROR(VLOOKUP($B51,FORM6_114_2!$B$3:$H$211,Expenses!E$1,FALSE),0)</f>
        <v>0</v>
      </c>
      <c r="F51">
        <f>IFERROR(VLOOKUP($B51,FORM6_114_2!$B$3:$H$211,Expenses!F$1,FALSE),0)</f>
        <v>0</v>
      </c>
      <c r="G51">
        <f>IFERROR(VLOOKUP($B51,FORM6_114_2!$B$3:$H$211,Expenses!G$1,FALSE),0)</f>
        <v>0</v>
      </c>
      <c r="H51">
        <f>IFERROR(VLOOKUP($B51,FORM6_114_2!$B$3:$H$211,Expenses!H$1,FALSE),0)</f>
        <v>6148480</v>
      </c>
      <c r="I51">
        <f>IFERROR(VLOOKUP($B51,FORM6_114_2!$B$3:$H$211,Expenses!I$1,FALSE),0)</f>
        <v>8474642</v>
      </c>
      <c r="J51" t="str">
        <f t="shared" si="1"/>
        <v>TRUE</v>
      </c>
    </row>
    <row r="52" spans="1:10" ht="16.8" x14ac:dyDescent="0.35">
      <c r="A52" s="33" t="s">
        <v>181</v>
      </c>
      <c r="B52" s="33">
        <v>314</v>
      </c>
      <c r="C52" s="33"/>
      <c r="D52">
        <f>IFERROR(VLOOKUP($B52,FORM6_114_2!$B$3:$H$211,Expenses!D$1,FALSE),0)</f>
        <v>0</v>
      </c>
      <c r="E52">
        <f>IFERROR(VLOOKUP($B52,FORM6_114_2!$B$3:$H$211,Expenses!E$1,FALSE),0)</f>
        <v>0</v>
      </c>
      <c r="F52">
        <f>IFERROR(VLOOKUP($B52,FORM6_114_2!$B$3:$H$211,Expenses!F$1,FALSE),0)</f>
        <v>0</v>
      </c>
      <c r="G52">
        <f>IFERROR(VLOOKUP($B52,FORM6_114_2!$B$3:$H$211,Expenses!G$1,FALSE),0)</f>
        <v>0</v>
      </c>
      <c r="H52">
        <f>IFERROR(VLOOKUP($B52,FORM6_114_2!$B$3:$H$211,Expenses!H$1,FALSE),0)</f>
        <v>21127754</v>
      </c>
      <c r="I52">
        <f>IFERROR(VLOOKUP($B52,FORM6_114_2!$B$3:$H$211,Expenses!I$1,FALSE),0)</f>
        <v>43191616</v>
      </c>
      <c r="J52" t="str">
        <f t="shared" si="1"/>
        <v>TRUE</v>
      </c>
    </row>
    <row r="53" spans="1:10" ht="16.8" x14ac:dyDescent="0.35">
      <c r="A53" s="33" t="s">
        <v>182</v>
      </c>
      <c r="B53" s="33">
        <v>315</v>
      </c>
      <c r="C53" s="33"/>
      <c r="D53">
        <f>IFERROR(VLOOKUP($B53,FORM6_114_2!$B$3:$H$211,Expenses!D$1,FALSE),0)</f>
        <v>0</v>
      </c>
      <c r="E53">
        <f>IFERROR(VLOOKUP($B53,FORM6_114_2!$B$3:$H$211,Expenses!E$1,FALSE),0)</f>
        <v>0</v>
      </c>
      <c r="F53">
        <f>IFERROR(VLOOKUP($B53,FORM6_114_2!$B$3:$H$211,Expenses!F$1,FALSE),0)</f>
        <v>0</v>
      </c>
      <c r="G53">
        <f>IFERROR(VLOOKUP($B53,FORM6_114_2!$B$3:$H$211,Expenses!G$1,FALSE),0)</f>
        <v>0</v>
      </c>
      <c r="H53">
        <f>IFERROR(VLOOKUP($B53,FORM6_114_2!$B$3:$H$211,Expenses!H$1,FALSE),0)</f>
        <v>8547686</v>
      </c>
      <c r="I53">
        <f>IFERROR(VLOOKUP($B53,FORM6_114_2!$B$3:$H$211,Expenses!I$1,FALSE),0)</f>
        <v>40106734</v>
      </c>
      <c r="J53" t="str">
        <f t="shared" si="1"/>
        <v>TRUE</v>
      </c>
    </row>
    <row r="54" spans="1:10" ht="16.8" x14ac:dyDescent="0.35">
      <c r="A54" s="33" t="s">
        <v>183</v>
      </c>
      <c r="B54" s="33">
        <v>316</v>
      </c>
      <c r="C54" s="33"/>
      <c r="D54">
        <f>IFERROR(VLOOKUP($B54,FORM6_114_2!$B$3:$H$211,Expenses!D$1,FALSE),0)</f>
        <v>0</v>
      </c>
      <c r="E54">
        <f>IFERROR(VLOOKUP($B54,FORM6_114_2!$B$3:$H$211,Expenses!E$1,FALSE),0)</f>
        <v>0</v>
      </c>
      <c r="F54">
        <f>IFERROR(VLOOKUP($B54,FORM6_114_2!$B$3:$H$211,Expenses!F$1,FALSE),0)</f>
        <v>0</v>
      </c>
      <c r="G54">
        <f>IFERROR(VLOOKUP($B54,FORM6_114_2!$B$3:$H$211,Expenses!G$1,FALSE),0)</f>
        <v>0</v>
      </c>
      <c r="H54">
        <f>IFERROR(VLOOKUP($B54,FORM6_114_2!$B$3:$H$211,Expenses!H$1,FALSE),0)</f>
        <v>0</v>
      </c>
      <c r="I54">
        <f>IFERROR(VLOOKUP($B54,FORM6_114_2!$B$3:$H$211,Expenses!I$1,FALSE),0)</f>
        <v>19537780</v>
      </c>
      <c r="J54" t="str">
        <f t="shared" si="1"/>
        <v>TRUE</v>
      </c>
    </row>
    <row r="55" spans="1:10" ht="16.8" x14ac:dyDescent="0.35">
      <c r="A55" s="33" t="s">
        <v>184</v>
      </c>
      <c r="B55" s="33">
        <v>317</v>
      </c>
      <c r="C55" s="33"/>
      <c r="D55">
        <f>IFERROR(VLOOKUP($B55,FORM6_114_2!$B$3:$H$211,Expenses!D$1,FALSE),0)</f>
        <v>0</v>
      </c>
      <c r="E55">
        <f>IFERROR(VLOOKUP($B55,FORM6_114_2!$B$3:$H$211,Expenses!E$1,FALSE),0)</f>
        <v>0</v>
      </c>
      <c r="F55">
        <f>IFERROR(VLOOKUP($B55,FORM6_114_2!$B$3:$H$211,Expenses!F$1,FALSE),0)</f>
        <v>0</v>
      </c>
      <c r="G55">
        <f>IFERROR(VLOOKUP($B55,FORM6_114_2!$B$3:$H$211,Expenses!G$1,FALSE),0)</f>
        <v>0</v>
      </c>
      <c r="H55">
        <f>IFERROR(VLOOKUP($B55,FORM6_114_2!$B$3:$H$211,Expenses!H$1,FALSE),0)</f>
        <v>2019977</v>
      </c>
      <c r="I55">
        <f>IFERROR(VLOOKUP($B55,FORM6_114_2!$B$3:$H$211,Expenses!I$1,FALSE),0)</f>
        <v>1878277</v>
      </c>
      <c r="J55" t="str">
        <f t="shared" si="1"/>
        <v>TRUE</v>
      </c>
    </row>
    <row r="56" spans="1:10" ht="16.8" x14ac:dyDescent="0.35">
      <c r="A56" s="33" t="s">
        <v>185</v>
      </c>
      <c r="B56" s="33">
        <v>318</v>
      </c>
      <c r="C56" s="33"/>
      <c r="D56">
        <f>IFERROR(VLOOKUP($B56,FORM6_114_2!$B$3:$H$211,Expenses!D$1,FALSE),0)</f>
        <v>0</v>
      </c>
      <c r="E56">
        <f>IFERROR(VLOOKUP($B56,FORM6_114_2!$B$3:$H$211,Expenses!E$1,FALSE),0)</f>
        <v>0</v>
      </c>
      <c r="F56">
        <f>IFERROR(VLOOKUP($B56,FORM6_114_2!$B$3:$H$211,Expenses!F$1,FALSE),0)</f>
        <v>0</v>
      </c>
      <c r="G56">
        <f>IFERROR(VLOOKUP($B56,FORM6_114_2!$B$3:$H$211,Expenses!G$1,FALSE),0)</f>
        <v>0</v>
      </c>
      <c r="H56">
        <f>IFERROR(VLOOKUP($B56,FORM6_114_2!$B$3:$H$211,Expenses!H$1,FALSE),0)</f>
        <v>2763077</v>
      </c>
      <c r="I56">
        <f>IFERROR(VLOOKUP($B56,FORM6_114_2!$B$3:$H$211,Expenses!I$1,FALSE),0)</f>
        <v>15161734</v>
      </c>
      <c r="J56" t="str">
        <f t="shared" si="1"/>
        <v>TRUE</v>
      </c>
    </row>
    <row r="57" spans="1:10" ht="16.8" x14ac:dyDescent="0.35">
      <c r="A57" s="33" t="s">
        <v>186</v>
      </c>
      <c r="B57" s="33">
        <v>320</v>
      </c>
      <c r="C57" s="33"/>
      <c r="D57">
        <f>IFERROR(VLOOKUP($B57,FORM6_114_2!$B$3:$H$211,Expenses!D$1,FALSE),0)</f>
        <v>0</v>
      </c>
      <c r="E57">
        <f>IFERROR(VLOOKUP($B57,FORM6_114_2!$B$3:$H$211,Expenses!E$1,FALSE),0)</f>
        <v>0</v>
      </c>
      <c r="F57">
        <f>IFERROR(VLOOKUP($B57,FORM6_114_2!$B$3:$H$211,Expenses!F$1,FALSE),0)</f>
        <v>0</v>
      </c>
      <c r="G57">
        <f>IFERROR(VLOOKUP($B57,FORM6_114_2!$B$3:$H$211,Expenses!G$1,FALSE),0)</f>
        <v>0</v>
      </c>
      <c r="H57">
        <f>IFERROR(VLOOKUP($B57,FORM6_114_2!$B$3:$H$211,Expenses!H$1,FALSE),0)</f>
        <v>8439129</v>
      </c>
      <c r="I57">
        <f>IFERROR(VLOOKUP($B57,FORM6_114_2!$B$3:$H$211,Expenses!I$1,FALSE),0)</f>
        <v>10099692</v>
      </c>
      <c r="J57" t="str">
        <f t="shared" si="1"/>
        <v>TRUE</v>
      </c>
    </row>
    <row r="58" spans="1:10" ht="16.8" x14ac:dyDescent="0.35">
      <c r="A58" s="33" t="s">
        <v>187</v>
      </c>
      <c r="B58" s="33">
        <v>321</v>
      </c>
      <c r="C58" s="33"/>
      <c r="D58">
        <f>IFERROR(VLOOKUP($B58,FORM6_114_2!$B$3:$H$211,Expenses!D$1,FALSE),0)</f>
        <v>0</v>
      </c>
      <c r="E58">
        <f>IFERROR(VLOOKUP($B58,FORM6_114_2!$B$3:$H$211,Expenses!E$1,FALSE),0)</f>
        <v>0</v>
      </c>
      <c r="F58">
        <f>IFERROR(VLOOKUP($B58,FORM6_114_2!$B$3:$H$211,Expenses!F$1,FALSE),0)</f>
        <v>0</v>
      </c>
      <c r="G58">
        <f>IFERROR(VLOOKUP($B58,FORM6_114_2!$B$3:$H$211,Expenses!G$1,FALSE),0)</f>
        <v>0</v>
      </c>
      <c r="H58">
        <f>IFERROR(VLOOKUP($B58,FORM6_114_2!$B$3:$H$211,Expenses!H$1,FALSE),0)</f>
        <v>696653</v>
      </c>
      <c r="I58">
        <f>IFERROR(VLOOKUP($B58,FORM6_114_2!$B$3:$H$211,Expenses!I$1,FALSE),0)</f>
        <v>1477587</v>
      </c>
      <c r="J58" t="str">
        <f t="shared" si="1"/>
        <v>TRUE</v>
      </c>
    </row>
    <row r="59" spans="1:10" ht="16.8" x14ac:dyDescent="0.35">
      <c r="A59" s="33" t="s">
        <v>188</v>
      </c>
      <c r="B59" s="33">
        <v>322</v>
      </c>
      <c r="C59" s="33"/>
      <c r="D59">
        <f>IFERROR(VLOOKUP($B59,FORM6_114_2!$B$3:$H$211,Expenses!D$1,FALSE),0)</f>
        <v>0</v>
      </c>
      <c r="E59">
        <f>IFERROR(VLOOKUP($B59,FORM6_114_2!$B$3:$H$211,Expenses!E$1,FALSE),0)</f>
        <v>0</v>
      </c>
      <c r="F59">
        <f>IFERROR(VLOOKUP($B59,FORM6_114_2!$B$3:$H$211,Expenses!F$1,FALSE),0)</f>
        <v>0</v>
      </c>
      <c r="G59">
        <f>IFERROR(VLOOKUP($B59,FORM6_114_2!$B$3:$H$211,Expenses!G$1,FALSE),0)</f>
        <v>0</v>
      </c>
      <c r="H59">
        <f>IFERROR(VLOOKUP($B59,FORM6_114_2!$B$3:$H$211,Expenses!H$1,FALSE),0)</f>
        <v>1146532.6666666667</v>
      </c>
      <c r="I59">
        <f>IFERROR(VLOOKUP($B59,FORM6_114_2!$B$3:$H$211,Expenses!I$1,FALSE),0)</f>
        <v>1617837</v>
      </c>
      <c r="J59" t="str">
        <f t="shared" si="1"/>
        <v>TRUE</v>
      </c>
    </row>
    <row r="60" spans="1:10" ht="16.8" x14ac:dyDescent="0.35">
      <c r="A60" s="33" t="s">
        <v>189</v>
      </c>
      <c r="B60" s="33">
        <v>323</v>
      </c>
      <c r="C60" s="33"/>
      <c r="D60">
        <f>IFERROR(VLOOKUP($B60,FORM6_114_2!$B$3:$H$211,Expenses!D$1,FALSE),0)</f>
        <v>0</v>
      </c>
      <c r="E60">
        <f>IFERROR(VLOOKUP($B60,FORM6_114_2!$B$3:$H$211,Expenses!E$1,FALSE),0)</f>
        <v>0</v>
      </c>
      <c r="F60">
        <f>IFERROR(VLOOKUP($B60,FORM6_114_2!$B$3:$H$211,Expenses!F$1,FALSE),0)</f>
        <v>0</v>
      </c>
      <c r="G60">
        <f>IFERROR(VLOOKUP($B60,FORM6_114_2!$B$3:$H$211,Expenses!G$1,FALSE),0)</f>
        <v>0</v>
      </c>
      <c r="H60">
        <f>IFERROR(VLOOKUP($B60,FORM6_114_2!$B$3:$H$211,Expenses!H$1,FALSE),0)</f>
        <v>0</v>
      </c>
      <c r="I60">
        <f>IFERROR(VLOOKUP($B60,FORM6_114_2!$B$3:$H$211,Expenses!I$1,FALSE),0)</f>
        <v>321601524</v>
      </c>
      <c r="J60" t="str">
        <f t="shared" si="1"/>
        <v>TRUE</v>
      </c>
    </row>
    <row r="61" spans="1:10" ht="16.8" x14ac:dyDescent="0.35">
      <c r="A61" s="33" t="s">
        <v>190</v>
      </c>
      <c r="B61" s="33">
        <v>324</v>
      </c>
      <c r="C61" s="33"/>
      <c r="D61">
        <f>IFERROR(VLOOKUP($B61,FORM6_114_2!$B$3:$H$211,Expenses!D$1,FALSE),0)</f>
        <v>0</v>
      </c>
      <c r="E61">
        <f>IFERROR(VLOOKUP($B61,FORM6_114_2!$B$3:$H$211,Expenses!E$1,FALSE),0)</f>
        <v>0</v>
      </c>
      <c r="F61">
        <f>IFERROR(VLOOKUP($B61,FORM6_114_2!$B$3:$H$211,Expenses!F$1,FALSE),0)</f>
        <v>0</v>
      </c>
      <c r="G61">
        <f>IFERROR(VLOOKUP($B61,FORM6_114_2!$B$3:$H$211,Expenses!G$1,FALSE),0)</f>
        <v>0</v>
      </c>
      <c r="H61">
        <f>IFERROR(VLOOKUP($B61,FORM6_114_2!$B$3:$H$211,Expenses!H$1,FALSE),0)</f>
        <v>8449688</v>
      </c>
      <c r="I61">
        <f>IFERROR(VLOOKUP($B61,FORM6_114_2!$B$3:$H$211,Expenses!I$1,FALSE),0)</f>
        <v>32154440</v>
      </c>
      <c r="J61" t="str">
        <f t="shared" si="1"/>
        <v>TRUE</v>
      </c>
    </row>
    <row r="62" spans="1:10" ht="16.8" x14ac:dyDescent="0.35">
      <c r="A62" s="33" t="s">
        <v>191</v>
      </c>
      <c r="B62" s="33">
        <v>325</v>
      </c>
      <c r="C62" s="33"/>
      <c r="D62">
        <f>IFERROR(VLOOKUP($B62,FORM6_114_2!$B$3:$H$211,Expenses!D$1,FALSE),0)</f>
        <v>0</v>
      </c>
      <c r="E62">
        <f>IFERROR(VLOOKUP($B62,FORM6_114_2!$B$3:$H$211,Expenses!E$1,FALSE),0)</f>
        <v>0</v>
      </c>
      <c r="F62">
        <f>IFERROR(VLOOKUP($B62,FORM6_114_2!$B$3:$H$211,Expenses!F$1,FALSE),0)</f>
        <v>0</v>
      </c>
      <c r="G62">
        <f>IFERROR(VLOOKUP($B62,FORM6_114_2!$B$3:$H$211,Expenses!G$1,FALSE),0)</f>
        <v>0</v>
      </c>
      <c r="H62">
        <f>IFERROR(VLOOKUP($B62,FORM6_114_2!$B$3:$H$211,Expenses!H$1,FALSE),0)</f>
        <v>5214363</v>
      </c>
      <c r="I62">
        <f>IFERROR(VLOOKUP($B62,FORM6_114_2!$B$3:$H$211,Expenses!I$1,FALSE),0)</f>
        <v>11429175</v>
      </c>
      <c r="J62" t="str">
        <f t="shared" si="1"/>
        <v>TRUE</v>
      </c>
    </row>
    <row r="63" spans="1:10" ht="16.8" x14ac:dyDescent="0.35">
      <c r="A63" s="33" t="s">
        <v>192</v>
      </c>
      <c r="B63" s="33">
        <v>326</v>
      </c>
      <c r="C63" s="33"/>
      <c r="D63">
        <f>IFERROR(VLOOKUP($B63,FORM6_114_2!$B$3:$H$211,Expenses!D$1,FALSE),0)</f>
        <v>0</v>
      </c>
      <c r="E63">
        <f>IFERROR(VLOOKUP($B63,FORM6_114_2!$B$3:$H$211,Expenses!E$1,FALSE),0)</f>
        <v>0</v>
      </c>
      <c r="F63">
        <f>IFERROR(VLOOKUP($B63,FORM6_114_2!$B$3:$H$211,Expenses!F$1,FALSE),0)</f>
        <v>0</v>
      </c>
      <c r="G63">
        <f>IFERROR(VLOOKUP($B63,FORM6_114_2!$B$3:$H$211,Expenses!G$1,FALSE),0)</f>
        <v>0</v>
      </c>
      <c r="H63">
        <f>IFERROR(VLOOKUP($B63,FORM6_114_2!$B$3:$H$211,Expenses!H$1,FALSE),0)</f>
        <v>55758794</v>
      </c>
      <c r="I63">
        <f>IFERROR(VLOOKUP($B63,FORM6_114_2!$B$3:$H$211,Expenses!I$1,FALSE),0)</f>
        <v>64688037</v>
      </c>
      <c r="J63" t="str">
        <f t="shared" si="1"/>
        <v>TRUE</v>
      </c>
    </row>
    <row r="64" spans="1:10" ht="16.8" x14ac:dyDescent="0.35">
      <c r="A64" s="33" t="s">
        <v>193</v>
      </c>
      <c r="B64" s="33">
        <v>327</v>
      </c>
      <c r="C64" s="33"/>
      <c r="D64">
        <f>IFERROR(VLOOKUP($B64,FORM6_114_2!$B$3:$H$211,Expenses!D$1,FALSE),0)</f>
        <v>0</v>
      </c>
      <c r="E64">
        <f>IFERROR(VLOOKUP($B64,FORM6_114_2!$B$3:$H$211,Expenses!E$1,FALSE),0)</f>
        <v>0</v>
      </c>
      <c r="F64">
        <f>IFERROR(VLOOKUP($B64,FORM6_114_2!$B$3:$H$211,Expenses!F$1,FALSE),0)</f>
        <v>0</v>
      </c>
      <c r="G64">
        <f>IFERROR(VLOOKUP($B64,FORM6_114_2!$B$3:$H$211,Expenses!G$1,FALSE),0)</f>
        <v>0</v>
      </c>
      <c r="H64">
        <f>IFERROR(VLOOKUP($B64,FORM6_114_2!$B$3:$H$211,Expenses!H$1,FALSE),0)</f>
        <v>0</v>
      </c>
      <c r="I64">
        <f>IFERROR(VLOOKUP($B64,FORM6_114_2!$B$3:$H$211,Expenses!I$1,FALSE),0)</f>
        <v>8026209</v>
      </c>
      <c r="J64" t="str">
        <f t="shared" si="1"/>
        <v>TRUE</v>
      </c>
    </row>
    <row r="65" spans="1:10" ht="16.8" x14ac:dyDescent="0.35">
      <c r="A65" s="33" t="s">
        <v>195</v>
      </c>
      <c r="B65" s="33">
        <v>332</v>
      </c>
      <c r="C65" s="33"/>
      <c r="D65">
        <f>IFERROR(VLOOKUP($B65,FORM6_114_2!$B$3:$H$211,Expenses!D$1,FALSE),0)</f>
        <v>0</v>
      </c>
      <c r="E65">
        <f>IFERROR(VLOOKUP($B65,FORM6_114_2!$B$3:$H$211,Expenses!E$1,FALSE),0)</f>
        <v>0</v>
      </c>
      <c r="F65">
        <f>IFERROR(VLOOKUP($B65,FORM6_114_2!$B$3:$H$211,Expenses!F$1,FALSE),0)</f>
        <v>0</v>
      </c>
      <c r="G65">
        <f>IFERROR(VLOOKUP($B65,FORM6_114_2!$B$3:$H$211,Expenses!G$1,FALSE),0)</f>
        <v>0</v>
      </c>
      <c r="H65">
        <f>IFERROR(VLOOKUP($B65,FORM6_114_2!$B$3:$H$211,Expenses!H$1,FALSE),0)</f>
        <v>0</v>
      </c>
      <c r="I65">
        <f>IFERROR(VLOOKUP($B65,FORM6_114_2!$B$3:$H$211,Expenses!I$1,FALSE),0)</f>
        <v>3852642</v>
      </c>
      <c r="J65" t="str">
        <f t="shared" si="1"/>
        <v>TRUE</v>
      </c>
    </row>
    <row r="66" spans="1:10" ht="16.8" x14ac:dyDescent="0.35">
      <c r="A66" s="33" t="s">
        <v>196</v>
      </c>
      <c r="B66" s="33">
        <v>333</v>
      </c>
      <c r="C66" s="33"/>
      <c r="D66">
        <f>IFERROR(VLOOKUP($B66,FORM6_114_2!$B$3:$H$211,Expenses!D$1,FALSE),0)</f>
        <v>0</v>
      </c>
      <c r="E66">
        <f>IFERROR(VLOOKUP($B66,FORM6_114_2!$B$3:$H$211,Expenses!E$1,FALSE),0)</f>
        <v>0</v>
      </c>
      <c r="F66">
        <f>IFERROR(VLOOKUP($B66,FORM6_114_2!$B$3:$H$211,Expenses!F$1,FALSE),0)</f>
        <v>0</v>
      </c>
      <c r="G66">
        <f>IFERROR(VLOOKUP($B66,FORM6_114_2!$B$3:$H$211,Expenses!G$1,FALSE),0)</f>
        <v>0</v>
      </c>
      <c r="H66">
        <f>IFERROR(VLOOKUP($B66,FORM6_114_2!$B$3:$H$211,Expenses!H$1,FALSE),0)</f>
        <v>734382</v>
      </c>
      <c r="I66">
        <f>IFERROR(VLOOKUP($B66,FORM6_114_2!$B$3:$H$211,Expenses!I$1,FALSE),0)</f>
        <v>9140059</v>
      </c>
      <c r="J66" t="str">
        <f t="shared" si="1"/>
        <v>TRUE</v>
      </c>
    </row>
    <row r="67" spans="1:10" ht="16.8" x14ac:dyDescent="0.35">
      <c r="A67" s="33" t="s">
        <v>197</v>
      </c>
      <c r="B67" s="33">
        <v>334</v>
      </c>
      <c r="C67" s="33"/>
      <c r="D67">
        <f>IFERROR(VLOOKUP($B67,FORM6_114_2!$B$3:$H$211,Expenses!D$1,FALSE),0)</f>
        <v>0</v>
      </c>
      <c r="E67">
        <f>IFERROR(VLOOKUP($B67,FORM6_114_2!$B$3:$H$211,Expenses!E$1,FALSE),0)</f>
        <v>0</v>
      </c>
      <c r="F67">
        <f>IFERROR(VLOOKUP($B67,FORM6_114_2!$B$3:$H$211,Expenses!F$1,FALSE),0)</f>
        <v>0</v>
      </c>
      <c r="G67">
        <f>IFERROR(VLOOKUP($B67,FORM6_114_2!$B$3:$H$211,Expenses!G$1,FALSE),0)</f>
        <v>0</v>
      </c>
      <c r="H67">
        <f>IFERROR(VLOOKUP($B67,FORM6_114_2!$B$3:$H$211,Expenses!H$1,FALSE),0)</f>
        <v>702355</v>
      </c>
      <c r="I67">
        <f>IFERROR(VLOOKUP($B67,FORM6_114_2!$B$3:$H$211,Expenses!I$1,FALSE),0)</f>
        <v>7203578</v>
      </c>
      <c r="J67" t="str">
        <f t="shared" ref="J67:J98" si="2">IF(COUNTIF(D67:I67,0),"TRUE")</f>
        <v>TRUE</v>
      </c>
    </row>
    <row r="68" spans="1:10" ht="16.8" x14ac:dyDescent="0.35">
      <c r="A68" s="33" t="s">
        <v>198</v>
      </c>
      <c r="B68" s="33">
        <v>335</v>
      </c>
      <c r="C68" s="33"/>
      <c r="D68">
        <f>IFERROR(VLOOKUP($B68,FORM6_114_2!$B$3:$H$211,Expenses!D$1,FALSE),0)</f>
        <v>0</v>
      </c>
      <c r="E68">
        <f>IFERROR(VLOOKUP($B68,FORM6_114_2!$B$3:$H$211,Expenses!E$1,FALSE),0)</f>
        <v>0</v>
      </c>
      <c r="F68">
        <f>IFERROR(VLOOKUP($B68,FORM6_114_2!$B$3:$H$211,Expenses!F$1,FALSE),0)</f>
        <v>0</v>
      </c>
      <c r="G68">
        <f>IFERROR(VLOOKUP($B68,FORM6_114_2!$B$3:$H$211,Expenses!G$1,FALSE),0)</f>
        <v>0</v>
      </c>
      <c r="H68">
        <f>IFERROR(VLOOKUP($B68,FORM6_114_2!$B$3:$H$211,Expenses!H$1,FALSE),0)</f>
        <v>0</v>
      </c>
      <c r="I68">
        <f>IFERROR(VLOOKUP($B68,FORM6_114_2!$B$3:$H$211,Expenses!I$1,FALSE),0)</f>
        <v>6397468</v>
      </c>
      <c r="J68" t="str">
        <f t="shared" si="2"/>
        <v>TRUE</v>
      </c>
    </row>
    <row r="69" spans="1:10" ht="16.8" x14ac:dyDescent="0.35">
      <c r="A69" s="33" t="s">
        <v>199</v>
      </c>
      <c r="B69" s="33">
        <v>336</v>
      </c>
      <c r="C69" s="33"/>
      <c r="D69">
        <f>IFERROR(VLOOKUP($B69,FORM6_114_2!$B$3:$H$211,Expenses!D$1,FALSE),0)</f>
        <v>0</v>
      </c>
      <c r="E69">
        <f>IFERROR(VLOOKUP($B69,FORM6_114_2!$B$3:$H$211,Expenses!E$1,FALSE),0)</f>
        <v>0</v>
      </c>
      <c r="F69">
        <f>IFERROR(VLOOKUP($B69,FORM6_114_2!$B$3:$H$211,Expenses!F$1,FALSE),0)</f>
        <v>0</v>
      </c>
      <c r="G69">
        <f>IFERROR(VLOOKUP($B69,FORM6_114_2!$B$3:$H$211,Expenses!G$1,FALSE),0)</f>
        <v>0</v>
      </c>
      <c r="H69">
        <f>IFERROR(VLOOKUP($B69,FORM6_114_2!$B$3:$H$211,Expenses!H$1,FALSE),0)</f>
        <v>0</v>
      </c>
      <c r="I69">
        <f>IFERROR(VLOOKUP($B69,FORM6_114_2!$B$3:$H$211,Expenses!I$1,FALSE),0)</f>
        <v>3297707</v>
      </c>
      <c r="J69" t="str">
        <f t="shared" si="2"/>
        <v>TRUE</v>
      </c>
    </row>
    <row r="70" spans="1:10" ht="16.8" x14ac:dyDescent="0.35">
      <c r="A70" s="33" t="s">
        <v>200</v>
      </c>
      <c r="B70" s="33">
        <v>338</v>
      </c>
      <c r="C70" s="33"/>
      <c r="D70">
        <f>IFERROR(VLOOKUP($B70,FORM6_114_2!$B$3:$H$211,Expenses!D$1,FALSE),0)</f>
        <v>0</v>
      </c>
      <c r="E70">
        <f>IFERROR(VLOOKUP($B70,FORM6_114_2!$B$3:$H$211,Expenses!E$1,FALSE),0)</f>
        <v>0</v>
      </c>
      <c r="F70">
        <f>IFERROR(VLOOKUP($B70,FORM6_114_2!$B$3:$H$211,Expenses!F$1,FALSE),0)</f>
        <v>0</v>
      </c>
      <c r="G70">
        <f>IFERROR(VLOOKUP($B70,FORM6_114_2!$B$3:$H$211,Expenses!G$1,FALSE),0)</f>
        <v>0</v>
      </c>
      <c r="H70">
        <f>IFERROR(VLOOKUP($B70,FORM6_114_2!$B$3:$H$211,Expenses!H$1,FALSE),0)</f>
        <v>0</v>
      </c>
      <c r="I70">
        <f>IFERROR(VLOOKUP($B70,FORM6_114_2!$B$3:$H$211,Expenses!I$1,FALSE),0)</f>
        <v>5677654</v>
      </c>
      <c r="J70" t="str">
        <f t="shared" si="2"/>
        <v>TRUE</v>
      </c>
    </row>
    <row r="71" spans="1:10" ht="16.8" x14ac:dyDescent="0.35">
      <c r="A71" s="33" t="s">
        <v>201</v>
      </c>
      <c r="B71" s="33">
        <v>339</v>
      </c>
      <c r="C71" s="33"/>
      <c r="D71">
        <f>IFERROR(VLOOKUP($B71,FORM6_114_2!$B$3:$H$211,Expenses!D$1,FALSE),0)</f>
        <v>0</v>
      </c>
      <c r="E71">
        <f>IFERROR(VLOOKUP($B71,FORM6_114_2!$B$3:$H$211,Expenses!E$1,FALSE),0)</f>
        <v>0</v>
      </c>
      <c r="F71">
        <f>IFERROR(VLOOKUP($B71,FORM6_114_2!$B$3:$H$211,Expenses!F$1,FALSE),0)</f>
        <v>0</v>
      </c>
      <c r="G71">
        <f>IFERROR(VLOOKUP($B71,FORM6_114_2!$B$3:$H$211,Expenses!G$1,FALSE),0)</f>
        <v>0</v>
      </c>
      <c r="H71">
        <f>IFERROR(VLOOKUP($B71,FORM6_114_2!$B$3:$H$211,Expenses!H$1,FALSE),0)</f>
        <v>0</v>
      </c>
      <c r="I71">
        <f>IFERROR(VLOOKUP($B71,FORM6_114_2!$B$3:$H$211,Expenses!I$1,FALSE),0)</f>
        <v>844299</v>
      </c>
      <c r="J71" t="str">
        <f t="shared" si="2"/>
        <v>TRUE</v>
      </c>
    </row>
    <row r="72" spans="1:10" ht="16.8" x14ac:dyDescent="0.35">
      <c r="A72" s="33" t="s">
        <v>202</v>
      </c>
      <c r="B72" s="33">
        <v>340</v>
      </c>
      <c r="C72" s="33"/>
      <c r="D72">
        <f>IFERROR(VLOOKUP($B72,FORM6_114_2!$B$3:$H$211,Expenses!D$1,FALSE),0)</f>
        <v>0</v>
      </c>
      <c r="E72">
        <f>IFERROR(VLOOKUP($B72,FORM6_114_2!$B$3:$H$211,Expenses!E$1,FALSE),0)</f>
        <v>0</v>
      </c>
      <c r="F72">
        <f>IFERROR(VLOOKUP($B72,FORM6_114_2!$B$3:$H$211,Expenses!F$1,FALSE),0)</f>
        <v>0</v>
      </c>
      <c r="G72">
        <f>IFERROR(VLOOKUP($B72,FORM6_114_2!$B$3:$H$211,Expenses!G$1,FALSE),0)</f>
        <v>0</v>
      </c>
      <c r="H72">
        <f>IFERROR(VLOOKUP($B72,FORM6_114_2!$B$3:$H$211,Expenses!H$1,FALSE),0)</f>
        <v>0</v>
      </c>
      <c r="I72">
        <f>IFERROR(VLOOKUP($B72,FORM6_114_2!$B$3:$H$211,Expenses!I$1,FALSE),0)</f>
        <v>1391378</v>
      </c>
      <c r="J72" t="str">
        <f t="shared" si="2"/>
        <v>TRUE</v>
      </c>
    </row>
    <row r="73" spans="1:10" ht="16.8" x14ac:dyDescent="0.35">
      <c r="A73" s="33" t="s">
        <v>203</v>
      </c>
      <c r="B73" s="33">
        <v>341</v>
      </c>
      <c r="C73" s="33"/>
      <c r="D73">
        <f>IFERROR(VLOOKUP($B73,FORM6_114_2!$B$3:$H$211,Expenses!D$1,FALSE),0)</f>
        <v>0</v>
      </c>
      <c r="E73">
        <f>IFERROR(VLOOKUP($B73,FORM6_114_2!$B$3:$H$211,Expenses!E$1,FALSE),0)</f>
        <v>0</v>
      </c>
      <c r="F73">
        <f>IFERROR(VLOOKUP($B73,FORM6_114_2!$B$3:$H$211,Expenses!F$1,FALSE),0)</f>
        <v>0</v>
      </c>
      <c r="G73">
        <f>IFERROR(VLOOKUP($B73,FORM6_114_2!$B$3:$H$211,Expenses!G$1,FALSE),0)</f>
        <v>0</v>
      </c>
      <c r="H73">
        <f>IFERROR(VLOOKUP($B73,FORM6_114_2!$B$3:$H$211,Expenses!H$1,FALSE),0)</f>
        <v>0</v>
      </c>
      <c r="I73">
        <f>IFERROR(VLOOKUP($B73,FORM6_114_2!$B$3:$H$211,Expenses!I$1,FALSE),0)</f>
        <v>32235940</v>
      </c>
      <c r="J73" t="str">
        <f t="shared" si="2"/>
        <v>TRUE</v>
      </c>
    </row>
    <row r="74" spans="1:10" ht="16.8" x14ac:dyDescent="0.35">
      <c r="A74" s="33" t="s">
        <v>204</v>
      </c>
      <c r="B74" s="33">
        <v>342</v>
      </c>
      <c r="C74" s="33"/>
      <c r="D74">
        <f>IFERROR(VLOOKUP($B74,FORM6_114_2!$B$3:$H$211,Expenses!D$1,FALSE),0)</f>
        <v>0</v>
      </c>
      <c r="E74">
        <f>IFERROR(VLOOKUP($B74,FORM6_114_2!$B$3:$H$211,Expenses!E$1,FALSE),0)</f>
        <v>0</v>
      </c>
      <c r="F74">
        <f>IFERROR(VLOOKUP($B74,FORM6_114_2!$B$3:$H$211,Expenses!F$1,FALSE),0)</f>
        <v>0</v>
      </c>
      <c r="G74">
        <f>IFERROR(VLOOKUP($B74,FORM6_114_2!$B$3:$H$211,Expenses!G$1,FALSE),0)</f>
        <v>0</v>
      </c>
      <c r="H74">
        <f>IFERROR(VLOOKUP($B74,FORM6_114_2!$B$3:$H$211,Expenses!H$1,FALSE),0)</f>
        <v>0</v>
      </c>
      <c r="I74">
        <f>IFERROR(VLOOKUP($B74,FORM6_114_2!$B$3:$H$211,Expenses!I$1,FALSE),0)</f>
        <v>3365576</v>
      </c>
      <c r="J74" t="str">
        <f t="shared" si="2"/>
        <v>TRUE</v>
      </c>
    </row>
    <row r="75" spans="1:10" ht="16.8" x14ac:dyDescent="0.35">
      <c r="A75" s="33" t="s">
        <v>205</v>
      </c>
      <c r="B75" s="33">
        <v>343</v>
      </c>
      <c r="C75" s="33"/>
      <c r="D75">
        <f>IFERROR(VLOOKUP($B75,FORM6_114_2!$B$3:$H$211,Expenses!D$1,FALSE),0)</f>
        <v>0</v>
      </c>
      <c r="E75">
        <f>IFERROR(VLOOKUP($B75,FORM6_114_2!$B$3:$H$211,Expenses!E$1,FALSE),0)</f>
        <v>0</v>
      </c>
      <c r="F75">
        <f>IFERROR(VLOOKUP($B75,FORM6_114_2!$B$3:$H$211,Expenses!F$1,FALSE),0)</f>
        <v>0</v>
      </c>
      <c r="G75">
        <f>IFERROR(VLOOKUP($B75,FORM6_114_2!$B$3:$H$211,Expenses!G$1,FALSE),0)</f>
        <v>0</v>
      </c>
      <c r="H75">
        <f>IFERROR(VLOOKUP($B75,FORM6_114_2!$B$3:$H$211,Expenses!H$1,FALSE),0)</f>
        <v>0</v>
      </c>
      <c r="I75">
        <f>IFERROR(VLOOKUP($B75,FORM6_114_2!$B$3:$H$211,Expenses!I$1,FALSE),0)</f>
        <v>1748175</v>
      </c>
      <c r="J75" t="str">
        <f t="shared" si="2"/>
        <v>TRUE</v>
      </c>
    </row>
    <row r="76" spans="1:10" ht="16.8" x14ac:dyDescent="0.35">
      <c r="A76" s="33" t="s">
        <v>206</v>
      </c>
      <c r="B76" s="33">
        <v>345</v>
      </c>
      <c r="C76" s="33"/>
      <c r="D76">
        <f>IFERROR(VLOOKUP($B76,FORM6_114_2!$B$3:$H$211,Expenses!D$1,FALSE),0)</f>
        <v>0</v>
      </c>
      <c r="E76">
        <f>IFERROR(VLOOKUP($B76,FORM6_114_2!$B$3:$H$211,Expenses!E$1,FALSE),0)</f>
        <v>0</v>
      </c>
      <c r="F76">
        <f>IFERROR(VLOOKUP($B76,FORM6_114_2!$B$3:$H$211,Expenses!F$1,FALSE),0)</f>
        <v>0</v>
      </c>
      <c r="G76">
        <f>IFERROR(VLOOKUP($B76,FORM6_114_2!$B$3:$H$211,Expenses!G$1,FALSE),0)</f>
        <v>0</v>
      </c>
      <c r="H76">
        <f>IFERROR(VLOOKUP($B76,FORM6_114_2!$B$3:$H$211,Expenses!H$1,FALSE),0)</f>
        <v>0</v>
      </c>
      <c r="I76">
        <f>IFERROR(VLOOKUP($B76,FORM6_114_2!$B$3:$H$211,Expenses!I$1,FALSE),0)</f>
        <v>22596155</v>
      </c>
      <c r="J76" t="str">
        <f t="shared" si="2"/>
        <v>TRUE</v>
      </c>
    </row>
    <row r="77" spans="1:10" ht="16.8" x14ac:dyDescent="0.35">
      <c r="A77" s="33" t="s">
        <v>207</v>
      </c>
      <c r="B77" s="33">
        <v>346</v>
      </c>
      <c r="C77" s="33"/>
      <c r="D77">
        <f>IFERROR(VLOOKUP($B77,FORM6_114_2!$B$3:$H$211,Expenses!D$1,FALSE),0)</f>
        <v>0</v>
      </c>
      <c r="E77">
        <f>IFERROR(VLOOKUP($B77,FORM6_114_2!$B$3:$H$211,Expenses!E$1,FALSE),0)</f>
        <v>0</v>
      </c>
      <c r="F77">
        <f>IFERROR(VLOOKUP($B77,FORM6_114_2!$B$3:$H$211,Expenses!F$1,FALSE),0)</f>
        <v>0</v>
      </c>
      <c r="G77">
        <f>IFERROR(VLOOKUP($B77,FORM6_114_2!$B$3:$H$211,Expenses!G$1,FALSE),0)</f>
        <v>0</v>
      </c>
      <c r="H77">
        <f>IFERROR(VLOOKUP($B77,FORM6_114_2!$B$3:$H$211,Expenses!H$1,FALSE),0)</f>
        <v>0</v>
      </c>
      <c r="I77">
        <f>IFERROR(VLOOKUP($B77,FORM6_114_2!$B$3:$H$211,Expenses!I$1,FALSE),0)</f>
        <v>27625468</v>
      </c>
      <c r="J77" t="str">
        <f t="shared" si="2"/>
        <v>TRUE</v>
      </c>
    </row>
    <row r="78" spans="1:10" ht="16.8" x14ac:dyDescent="0.35">
      <c r="A78" s="33" t="s">
        <v>208</v>
      </c>
      <c r="B78" s="33">
        <v>347</v>
      </c>
      <c r="C78" s="33"/>
      <c r="D78">
        <f>IFERROR(VLOOKUP($B78,FORM6_114_2!$B$3:$H$211,Expenses!D$1,FALSE),0)</f>
        <v>0</v>
      </c>
      <c r="E78">
        <f>IFERROR(VLOOKUP($B78,FORM6_114_2!$B$3:$H$211,Expenses!E$1,FALSE),0)</f>
        <v>0</v>
      </c>
      <c r="F78">
        <f>IFERROR(VLOOKUP($B78,FORM6_114_2!$B$3:$H$211,Expenses!F$1,FALSE),0)</f>
        <v>0</v>
      </c>
      <c r="G78">
        <f>IFERROR(VLOOKUP($B78,FORM6_114_2!$B$3:$H$211,Expenses!G$1,FALSE),0)</f>
        <v>0</v>
      </c>
      <c r="H78">
        <f>IFERROR(VLOOKUP($B78,FORM6_114_2!$B$3:$H$211,Expenses!H$1,FALSE),0)</f>
        <v>0</v>
      </c>
      <c r="I78">
        <f>IFERROR(VLOOKUP($B78,FORM6_114_2!$B$3:$H$211,Expenses!I$1,FALSE),0)</f>
        <v>3892056</v>
      </c>
      <c r="J78" t="str">
        <f t="shared" si="2"/>
        <v>TRUE</v>
      </c>
    </row>
    <row r="79" spans="1:10" ht="16.8" x14ac:dyDescent="0.35">
      <c r="A79" s="33" t="s">
        <v>209</v>
      </c>
      <c r="B79" s="33">
        <v>350</v>
      </c>
      <c r="C79" s="33"/>
      <c r="D79">
        <f>IFERROR(VLOOKUP($B79,FORM6_114_2!$B$3:$H$211,Expenses!D$1,FALSE),0)</f>
        <v>0</v>
      </c>
      <c r="E79">
        <f>IFERROR(VLOOKUP($B79,FORM6_114_2!$B$3:$H$211,Expenses!E$1,FALSE),0)</f>
        <v>0</v>
      </c>
      <c r="F79">
        <f>IFERROR(VLOOKUP($B79,FORM6_114_2!$B$3:$H$211,Expenses!F$1,FALSE),0)</f>
        <v>0</v>
      </c>
      <c r="G79">
        <f>IFERROR(VLOOKUP($B79,FORM6_114_2!$B$3:$H$211,Expenses!G$1,FALSE),0)</f>
        <v>0</v>
      </c>
      <c r="H79">
        <f>IFERROR(VLOOKUP($B79,FORM6_114_2!$B$3:$H$211,Expenses!H$1,FALSE),0)</f>
        <v>0</v>
      </c>
      <c r="I79">
        <f>IFERROR(VLOOKUP($B79,FORM6_114_2!$B$3:$H$211,Expenses!I$1,FALSE),0)</f>
        <v>0</v>
      </c>
      <c r="J79" t="str">
        <f t="shared" si="2"/>
        <v>TRUE</v>
      </c>
    </row>
    <row r="80" spans="1:10" ht="16.8" x14ac:dyDescent="0.35">
      <c r="A80" s="33" t="s">
        <v>210</v>
      </c>
      <c r="B80" s="33">
        <v>351</v>
      </c>
      <c r="C80" s="33"/>
      <c r="D80">
        <f>IFERROR(VLOOKUP($B80,FORM6_114_2!$B$3:$H$211,Expenses!D$1,FALSE),0)</f>
        <v>0</v>
      </c>
      <c r="E80">
        <f>IFERROR(VLOOKUP($B80,FORM6_114_2!$B$3:$H$211,Expenses!E$1,FALSE),0)</f>
        <v>0</v>
      </c>
      <c r="F80">
        <f>IFERROR(VLOOKUP($B80,FORM6_114_2!$B$3:$H$211,Expenses!F$1,FALSE),0)</f>
        <v>0</v>
      </c>
      <c r="G80">
        <f>IFERROR(VLOOKUP($B80,FORM6_114_2!$B$3:$H$211,Expenses!G$1,FALSE),0)</f>
        <v>0</v>
      </c>
      <c r="H80">
        <f>IFERROR(VLOOKUP($B80,FORM6_114_2!$B$3:$H$211,Expenses!H$1,FALSE),0)</f>
        <v>1498393</v>
      </c>
      <c r="I80">
        <f>IFERROR(VLOOKUP($B80,FORM6_114_2!$B$3:$H$211,Expenses!I$1,FALSE),0)</f>
        <v>1923584</v>
      </c>
      <c r="J80" t="str">
        <f t="shared" si="2"/>
        <v>TRUE</v>
      </c>
    </row>
    <row r="81" spans="1:10" ht="16.8" x14ac:dyDescent="0.35">
      <c r="A81" s="33" t="s">
        <v>2</v>
      </c>
      <c r="B81" s="33">
        <v>15</v>
      </c>
      <c r="C81" s="33"/>
      <c r="D81">
        <f>IFERROR(VLOOKUP($B81,FORM6_114_2!$B$3:$H$211,Expenses!D$1,FALSE),0)</f>
        <v>281269395</v>
      </c>
      <c r="E81">
        <f>IFERROR(VLOOKUP($B81,FORM6_114_2!$B$3:$H$211,Expenses!E$1,FALSE),0)</f>
        <v>298895051</v>
      </c>
      <c r="F81">
        <f>IFERROR(VLOOKUP($B81,FORM6_114_2!$B$3:$H$211,Expenses!F$1,FALSE),0)</f>
        <v>324200613</v>
      </c>
      <c r="G81">
        <f>IFERROR(VLOOKUP($B81,FORM6_114_2!$B$3:$H$211,Expenses!G$1,FALSE),0)</f>
        <v>371737798</v>
      </c>
      <c r="H81">
        <f>IFERROR(VLOOKUP($B81,FORM6_114_2!$B$3:$H$211,Expenses!H$1,FALSE),0)</f>
        <v>404949686</v>
      </c>
      <c r="I81">
        <f>IFERROR(VLOOKUP($B81,FORM6_114_2!$B$3:$H$211,Expenses!I$1,FALSE),0)</f>
        <v>447563226</v>
      </c>
      <c r="J81" t="b">
        <f t="shared" si="2"/>
        <v>0</v>
      </c>
    </row>
    <row r="82" spans="1:10" ht="16.8" x14ac:dyDescent="0.35">
      <c r="A82" s="33" t="s">
        <v>4</v>
      </c>
      <c r="B82" s="33">
        <v>22</v>
      </c>
      <c r="C82" s="33"/>
      <c r="D82">
        <f>IFERROR(VLOOKUP($B82,FORM6_114_2!$B$3:$H$211,Expenses!D$1,FALSE),0)</f>
        <v>199824031</v>
      </c>
      <c r="E82">
        <f>IFERROR(VLOOKUP($B82,FORM6_114_2!$B$3:$H$211,Expenses!E$1,FALSE),0)</f>
        <v>167344550</v>
      </c>
      <c r="F82">
        <f>IFERROR(VLOOKUP($B82,FORM6_114_2!$B$3:$H$211,Expenses!F$1,FALSE),0)</f>
        <v>182322487</v>
      </c>
      <c r="G82">
        <f>IFERROR(VLOOKUP($B82,FORM6_114_2!$B$3:$H$211,Expenses!G$1,FALSE),0)</f>
        <v>178169100</v>
      </c>
      <c r="H82">
        <f>IFERROR(VLOOKUP($B82,FORM6_114_2!$B$3:$H$211,Expenses!H$1,FALSE),0)</f>
        <v>191045310</v>
      </c>
      <c r="I82">
        <f>IFERROR(VLOOKUP($B82,FORM6_114_2!$B$3:$H$211,Expenses!I$1,FALSE),0)</f>
        <v>211224455</v>
      </c>
      <c r="J82" t="b">
        <f t="shared" si="2"/>
        <v>0</v>
      </c>
    </row>
    <row r="83" spans="1:10" ht="16.8" x14ac:dyDescent="0.35">
      <c r="A83" s="33" t="s">
        <v>5</v>
      </c>
      <c r="B83" s="33">
        <v>27</v>
      </c>
      <c r="C83" s="33"/>
      <c r="D83">
        <f>IFERROR(VLOOKUP($B83,FORM6_114_2!$B$3:$H$211,Expenses!D$1,FALSE),0)</f>
        <v>7409589</v>
      </c>
      <c r="E83">
        <f>IFERROR(VLOOKUP($B83,FORM6_114_2!$B$3:$H$211,Expenses!E$1,FALSE),0)</f>
        <v>4863091</v>
      </c>
      <c r="F83">
        <f>IFERROR(VLOOKUP($B83,FORM6_114_2!$B$3:$H$211,Expenses!F$1,FALSE),0)</f>
        <v>8830224</v>
      </c>
      <c r="G83">
        <f>IFERROR(VLOOKUP($B83,FORM6_114_2!$B$3:$H$211,Expenses!G$1,FALSE),0)</f>
        <v>6438341</v>
      </c>
      <c r="H83">
        <f>IFERROR(VLOOKUP($B83,FORM6_114_2!$B$3:$H$211,Expenses!H$1,FALSE),0)</f>
        <v>8188325</v>
      </c>
      <c r="I83">
        <f>IFERROR(VLOOKUP($B83,FORM6_114_2!$B$3:$H$211,Expenses!I$1,FALSE),0)</f>
        <v>5584982</v>
      </c>
      <c r="J83" t="b">
        <f t="shared" si="2"/>
        <v>0</v>
      </c>
    </row>
    <row r="84" spans="1:10" ht="16.8" x14ac:dyDescent="0.35">
      <c r="A84" s="33" t="s">
        <v>6</v>
      </c>
      <c r="B84" s="33">
        <v>30</v>
      </c>
      <c r="C84" s="33"/>
      <c r="D84">
        <f>IFERROR(VLOOKUP($B84,FORM6_114_2!$B$3:$H$211,Expenses!D$1,FALSE),0)</f>
        <v>8093662</v>
      </c>
      <c r="E84">
        <f>IFERROR(VLOOKUP($B84,FORM6_114_2!$B$3:$H$211,Expenses!E$1,FALSE),0)</f>
        <v>10390963</v>
      </c>
      <c r="F84">
        <f>IFERROR(VLOOKUP($B84,FORM6_114_2!$B$3:$H$211,Expenses!F$1,FALSE),0)</f>
        <v>21051323</v>
      </c>
      <c r="G84">
        <f>IFERROR(VLOOKUP($B84,FORM6_114_2!$B$3:$H$211,Expenses!G$1,FALSE),0)</f>
        <v>29345518</v>
      </c>
      <c r="H84">
        <f>IFERROR(VLOOKUP($B84,FORM6_114_2!$B$3:$H$211,Expenses!H$1,FALSE),0)</f>
        <v>31071318</v>
      </c>
      <c r="I84">
        <f>IFERROR(VLOOKUP($B84,FORM6_114_2!$B$3:$H$211,Expenses!I$1,FALSE),0)</f>
        <v>40181810</v>
      </c>
      <c r="J84" t="b">
        <f t="shared" si="2"/>
        <v>0</v>
      </c>
    </row>
    <row r="85" spans="1:10" ht="16.8" x14ac:dyDescent="0.35">
      <c r="A85" s="33" t="s">
        <v>7</v>
      </c>
      <c r="B85" s="33">
        <v>31</v>
      </c>
      <c r="C85" s="33"/>
      <c r="D85">
        <f>IFERROR(VLOOKUP($B85,FORM6_114_2!$B$3:$H$211,Expenses!D$1,FALSE),0)</f>
        <v>1584657</v>
      </c>
      <c r="E85">
        <f>IFERROR(VLOOKUP($B85,FORM6_114_2!$B$3:$H$211,Expenses!E$1,FALSE),0)</f>
        <v>1683671</v>
      </c>
      <c r="F85">
        <f>IFERROR(VLOOKUP($B85,FORM6_114_2!$B$3:$H$211,Expenses!F$1,FALSE),0)</f>
        <v>1998793</v>
      </c>
      <c r="G85">
        <f>IFERROR(VLOOKUP($B85,FORM6_114_2!$B$3:$H$211,Expenses!G$1,FALSE),0)</f>
        <v>1904580</v>
      </c>
      <c r="H85">
        <f>IFERROR(VLOOKUP($B85,FORM6_114_2!$B$3:$H$211,Expenses!H$1,FALSE),0)</f>
        <v>1994368</v>
      </c>
      <c r="I85">
        <f>IFERROR(VLOOKUP($B85,FORM6_114_2!$B$3:$H$211,Expenses!I$1,FALSE),0)</f>
        <v>1969731</v>
      </c>
      <c r="J85" t="b">
        <f t="shared" si="2"/>
        <v>0</v>
      </c>
    </row>
    <row r="86" spans="1:10" ht="16.8" x14ac:dyDescent="0.35">
      <c r="A86" s="33" t="s">
        <v>10</v>
      </c>
      <c r="B86" s="33">
        <v>34</v>
      </c>
      <c r="C86" s="33"/>
      <c r="D86">
        <f>IFERROR(VLOOKUP($B86,FORM6_114_2!$B$3:$H$211,Expenses!D$1,FALSE),0)</f>
        <v>155932139</v>
      </c>
      <c r="E86">
        <f>IFERROR(VLOOKUP($B86,FORM6_114_2!$B$3:$H$211,Expenses!E$1,FALSE),0)</f>
        <v>144327065</v>
      </c>
      <c r="F86">
        <f>IFERROR(VLOOKUP($B86,FORM6_114_2!$B$3:$H$211,Expenses!F$1,FALSE),0)</f>
        <v>153213837</v>
      </c>
      <c r="G86">
        <f>IFERROR(VLOOKUP($B86,FORM6_114_2!$B$3:$H$211,Expenses!G$1,FALSE),0)</f>
        <v>168105889</v>
      </c>
      <c r="H86">
        <f>IFERROR(VLOOKUP($B86,FORM6_114_2!$B$3:$H$211,Expenses!H$1,FALSE),0)</f>
        <v>161587137</v>
      </c>
      <c r="I86">
        <f>IFERROR(VLOOKUP($B86,FORM6_114_2!$B$3:$H$211,Expenses!I$1,FALSE),0)</f>
        <v>179214655</v>
      </c>
      <c r="J86" t="b">
        <f t="shared" si="2"/>
        <v>0</v>
      </c>
    </row>
    <row r="87" spans="1:10" ht="16.8" x14ac:dyDescent="0.35">
      <c r="A87" s="33" t="s">
        <v>11</v>
      </c>
      <c r="B87" s="33">
        <v>36</v>
      </c>
      <c r="C87" s="33"/>
      <c r="D87">
        <f>IFERROR(VLOOKUP($B87,FORM6_114_2!$B$3:$H$211,Expenses!D$1,FALSE),0)</f>
        <v>13105712</v>
      </c>
      <c r="E87">
        <f>IFERROR(VLOOKUP($B87,FORM6_114_2!$B$3:$H$211,Expenses!E$1,FALSE),0)</f>
        <v>15354968</v>
      </c>
      <c r="F87">
        <f>IFERROR(VLOOKUP($B87,FORM6_114_2!$B$3:$H$211,Expenses!F$1,FALSE),0)</f>
        <v>23440938</v>
      </c>
      <c r="G87">
        <f>IFERROR(VLOOKUP($B87,FORM6_114_2!$B$3:$H$211,Expenses!G$1,FALSE),0)</f>
        <v>26507551</v>
      </c>
      <c r="H87">
        <f>IFERROR(VLOOKUP($B87,FORM6_114_2!$B$3:$H$211,Expenses!H$1,FALSE),0)</f>
        <v>23881513</v>
      </c>
      <c r="I87">
        <f>IFERROR(VLOOKUP($B87,FORM6_114_2!$B$3:$H$211,Expenses!I$1,FALSE),0)</f>
        <v>30627538</v>
      </c>
      <c r="J87" t="b">
        <f t="shared" si="2"/>
        <v>0</v>
      </c>
    </row>
    <row r="88" spans="1:10" ht="16.8" x14ac:dyDescent="0.35">
      <c r="A88" s="33" t="s">
        <v>12</v>
      </c>
      <c r="B88" s="33">
        <v>40</v>
      </c>
      <c r="C88" s="33"/>
      <c r="D88">
        <f>IFERROR(VLOOKUP($B88,FORM6_114_2!$B$3:$H$211,Expenses!D$1,FALSE),0)</f>
        <v>36123521</v>
      </c>
      <c r="E88">
        <f>IFERROR(VLOOKUP($B88,FORM6_114_2!$B$3:$H$211,Expenses!E$1,FALSE),0)</f>
        <v>34301196</v>
      </c>
      <c r="F88">
        <f>IFERROR(VLOOKUP($B88,FORM6_114_2!$B$3:$H$211,Expenses!F$1,FALSE),0)</f>
        <v>44988832</v>
      </c>
      <c r="G88">
        <f>IFERROR(VLOOKUP($B88,FORM6_114_2!$B$3:$H$211,Expenses!G$1,FALSE),0)</f>
        <v>89528460</v>
      </c>
      <c r="H88">
        <f>IFERROR(VLOOKUP($B88,FORM6_114_2!$B$3:$H$211,Expenses!H$1,FALSE),0)</f>
        <v>35172899</v>
      </c>
      <c r="I88">
        <f>IFERROR(VLOOKUP($B88,FORM6_114_2!$B$3:$H$211,Expenses!I$1,FALSE),0)</f>
        <v>35110816</v>
      </c>
      <c r="J88" t="b">
        <f t="shared" si="2"/>
        <v>0</v>
      </c>
    </row>
    <row r="89" spans="1:10" ht="16.8" x14ac:dyDescent="0.35">
      <c r="A89" s="33" t="s">
        <v>13</v>
      </c>
      <c r="B89" s="33">
        <v>42</v>
      </c>
      <c r="C89" s="33"/>
      <c r="D89">
        <f>IFERROR(VLOOKUP($B89,FORM6_114_2!$B$3:$H$211,Expenses!D$1,FALSE),0)</f>
        <v>12001445</v>
      </c>
      <c r="E89">
        <f>IFERROR(VLOOKUP($B89,FORM6_114_2!$B$3:$H$211,Expenses!E$1,FALSE),0)</f>
        <v>11185683</v>
      </c>
      <c r="F89">
        <f>IFERROR(VLOOKUP($B89,FORM6_114_2!$B$3:$H$211,Expenses!F$1,FALSE),0)</f>
        <v>12698302</v>
      </c>
      <c r="G89">
        <f>IFERROR(VLOOKUP($B89,FORM6_114_2!$B$3:$H$211,Expenses!G$1,FALSE),0)</f>
        <v>13174760</v>
      </c>
      <c r="H89">
        <f>IFERROR(VLOOKUP($B89,FORM6_114_2!$B$3:$H$211,Expenses!H$1,FALSE),0)</f>
        <v>14273726</v>
      </c>
      <c r="I89">
        <f>IFERROR(VLOOKUP($B89,FORM6_114_2!$B$3:$H$211,Expenses!I$1,FALSE),0)</f>
        <v>15243065</v>
      </c>
      <c r="J89" t="b">
        <f t="shared" si="2"/>
        <v>0</v>
      </c>
    </row>
    <row r="90" spans="1:10" ht="16.8" x14ac:dyDescent="0.35">
      <c r="A90" s="33" t="s">
        <v>14</v>
      </c>
      <c r="B90" s="33">
        <v>44</v>
      </c>
      <c r="C90" s="33"/>
      <c r="D90">
        <f>IFERROR(VLOOKUP($B90,FORM6_114_2!$B$3:$H$211,Expenses!D$1,FALSE),0)</f>
        <v>186092244</v>
      </c>
      <c r="E90">
        <f>IFERROR(VLOOKUP($B90,FORM6_114_2!$B$3:$H$211,Expenses!E$1,FALSE),0)</f>
        <v>215529137</v>
      </c>
      <c r="F90">
        <f>IFERROR(VLOOKUP($B90,FORM6_114_2!$B$3:$H$211,Expenses!F$1,FALSE),0)</f>
        <v>226022634</v>
      </c>
      <c r="G90">
        <f>IFERROR(VLOOKUP($B90,FORM6_114_2!$B$3:$H$211,Expenses!G$1,FALSE),0)</f>
        <v>241480568</v>
      </c>
      <c r="H90">
        <f>IFERROR(VLOOKUP($B90,FORM6_114_2!$B$3:$H$211,Expenses!H$1,FALSE),0)</f>
        <v>250921509</v>
      </c>
      <c r="I90">
        <f>IFERROR(VLOOKUP($B90,FORM6_114_2!$B$3:$H$211,Expenses!I$1,FALSE),0)</f>
        <v>232622173</v>
      </c>
      <c r="J90" t="b">
        <f t="shared" si="2"/>
        <v>0</v>
      </c>
    </row>
    <row r="91" spans="1:10" ht="16.8" x14ac:dyDescent="0.35">
      <c r="A91" s="33" t="s">
        <v>15</v>
      </c>
      <c r="B91" s="33">
        <v>45</v>
      </c>
      <c r="C91" s="33"/>
      <c r="D91">
        <f>IFERROR(VLOOKUP($B91,FORM6_114_2!$B$3:$H$211,Expenses!D$1,FALSE),0)</f>
        <v>9483581</v>
      </c>
      <c r="E91">
        <f>IFERROR(VLOOKUP($B91,FORM6_114_2!$B$3:$H$211,Expenses!E$1,FALSE),0)</f>
        <v>11300613</v>
      </c>
      <c r="F91">
        <f>IFERROR(VLOOKUP($B91,FORM6_114_2!$B$3:$H$211,Expenses!F$1,FALSE),0)</f>
        <v>12381636</v>
      </c>
      <c r="G91">
        <f>IFERROR(VLOOKUP($B91,FORM6_114_2!$B$3:$H$211,Expenses!G$1,FALSE),0)</f>
        <v>11418715</v>
      </c>
      <c r="H91">
        <f>IFERROR(VLOOKUP($B91,FORM6_114_2!$B$3:$H$211,Expenses!H$1,FALSE),0)</f>
        <v>9856040</v>
      </c>
      <c r="I91">
        <f>IFERROR(VLOOKUP($B91,FORM6_114_2!$B$3:$H$211,Expenses!I$1,FALSE),0)</f>
        <v>10762919</v>
      </c>
      <c r="J91" t="b">
        <f t="shared" si="2"/>
        <v>0</v>
      </c>
    </row>
    <row r="92" spans="1:10" ht="16.8" x14ac:dyDescent="0.35">
      <c r="A92" s="33" t="s">
        <v>16</v>
      </c>
      <c r="B92" s="33">
        <v>46</v>
      </c>
      <c r="C92" s="33"/>
      <c r="D92">
        <f>IFERROR(VLOOKUP($B92,FORM6_114_2!$B$3:$H$211,Expenses!D$1,FALSE),0)</f>
        <v>1442893</v>
      </c>
      <c r="E92">
        <f>IFERROR(VLOOKUP($B92,FORM6_114_2!$B$3:$H$211,Expenses!E$1,FALSE),0)</f>
        <v>4391063</v>
      </c>
      <c r="F92">
        <f>IFERROR(VLOOKUP($B92,FORM6_114_2!$B$3:$H$211,Expenses!F$1,FALSE),0)</f>
        <v>3449871</v>
      </c>
      <c r="G92">
        <f>IFERROR(VLOOKUP($B92,FORM6_114_2!$B$3:$H$211,Expenses!G$1,FALSE),0)</f>
        <v>3247694</v>
      </c>
      <c r="H92">
        <f>IFERROR(VLOOKUP($B92,FORM6_114_2!$B$3:$H$211,Expenses!H$1,FALSE),0)</f>
        <v>2020494</v>
      </c>
      <c r="I92">
        <f>IFERROR(VLOOKUP($B92,FORM6_114_2!$B$3:$H$211,Expenses!I$1,FALSE),0)</f>
        <v>2774011</v>
      </c>
      <c r="J92" t="b">
        <f t="shared" si="2"/>
        <v>0</v>
      </c>
    </row>
    <row r="93" spans="1:10" ht="16.8" x14ac:dyDescent="0.35">
      <c r="A93" s="33" t="s">
        <v>17</v>
      </c>
      <c r="B93" s="33">
        <v>47</v>
      </c>
      <c r="C93" s="33"/>
      <c r="D93">
        <f>IFERROR(VLOOKUP($B93,FORM6_114_2!$B$3:$H$211,Expenses!D$1,FALSE),0)</f>
        <v>6894380</v>
      </c>
      <c r="E93">
        <f>IFERROR(VLOOKUP($B93,FORM6_114_2!$B$3:$H$211,Expenses!E$1,FALSE),0)</f>
        <v>6229610</v>
      </c>
      <c r="F93">
        <f>IFERROR(VLOOKUP($B93,FORM6_114_2!$B$3:$H$211,Expenses!F$1,FALSE),0)</f>
        <v>7103956</v>
      </c>
      <c r="G93">
        <f>IFERROR(VLOOKUP($B93,FORM6_114_2!$B$3:$H$211,Expenses!G$1,FALSE),0)</f>
        <v>6550204</v>
      </c>
      <c r="H93">
        <f>IFERROR(VLOOKUP($B93,FORM6_114_2!$B$3:$H$211,Expenses!H$1,FALSE),0)</f>
        <v>6506338</v>
      </c>
      <c r="I93">
        <f>IFERROR(VLOOKUP($B93,FORM6_114_2!$B$3:$H$211,Expenses!I$1,FALSE),0)</f>
        <v>6553659</v>
      </c>
      <c r="J93" t="b">
        <f t="shared" si="2"/>
        <v>0</v>
      </c>
    </row>
    <row r="94" spans="1:10" ht="16.8" x14ac:dyDescent="0.35">
      <c r="A94" s="33" t="s">
        <v>18</v>
      </c>
      <c r="B94" s="33">
        <v>48</v>
      </c>
      <c r="C94" s="33"/>
      <c r="D94">
        <f>IFERROR(VLOOKUP($B94,FORM6_114_2!$B$3:$H$211,Expenses!D$1,FALSE),0)</f>
        <v>5522039</v>
      </c>
      <c r="E94">
        <f>IFERROR(VLOOKUP($B94,FORM6_114_2!$B$3:$H$211,Expenses!E$1,FALSE),0)</f>
        <v>7188070</v>
      </c>
      <c r="F94">
        <f>IFERROR(VLOOKUP($B94,FORM6_114_2!$B$3:$H$211,Expenses!F$1,FALSE),0)</f>
        <v>8174428</v>
      </c>
      <c r="G94">
        <f>IFERROR(VLOOKUP($B94,FORM6_114_2!$B$3:$H$211,Expenses!G$1,FALSE),0)</f>
        <v>8186845</v>
      </c>
      <c r="H94">
        <f>IFERROR(VLOOKUP($B94,FORM6_114_2!$B$3:$H$211,Expenses!H$1,FALSE),0)</f>
        <v>9802544</v>
      </c>
      <c r="I94">
        <f>IFERROR(VLOOKUP($B94,FORM6_114_2!$B$3:$H$211,Expenses!I$1,FALSE),0)</f>
        <v>9264536</v>
      </c>
      <c r="J94" t="b">
        <f t="shared" si="2"/>
        <v>0</v>
      </c>
    </row>
    <row r="95" spans="1:10" ht="16.8" x14ac:dyDescent="0.35">
      <c r="A95" s="33" t="s">
        <v>19</v>
      </c>
      <c r="B95" s="33">
        <v>49</v>
      </c>
      <c r="C95" s="33"/>
      <c r="D95">
        <f>IFERROR(VLOOKUP($B95,FORM6_114_2!$B$3:$H$211,Expenses!D$1,FALSE),0)</f>
        <v>3020197</v>
      </c>
      <c r="E95">
        <f>IFERROR(VLOOKUP($B95,FORM6_114_2!$B$3:$H$211,Expenses!E$1,FALSE),0)</f>
        <v>2879260</v>
      </c>
      <c r="F95">
        <f>IFERROR(VLOOKUP($B95,FORM6_114_2!$B$3:$H$211,Expenses!F$1,FALSE),0)</f>
        <v>2214495</v>
      </c>
      <c r="G95">
        <f>IFERROR(VLOOKUP($B95,FORM6_114_2!$B$3:$H$211,Expenses!G$1,FALSE),0)</f>
        <v>2425991</v>
      </c>
      <c r="H95">
        <f>IFERROR(VLOOKUP($B95,FORM6_114_2!$B$3:$H$211,Expenses!H$1,FALSE),0)</f>
        <v>2134861</v>
      </c>
      <c r="I95">
        <f>IFERROR(VLOOKUP($B95,FORM6_114_2!$B$3:$H$211,Expenses!I$1,FALSE),0)</f>
        <v>4144319</v>
      </c>
      <c r="J95" t="b">
        <f t="shared" si="2"/>
        <v>0</v>
      </c>
    </row>
    <row r="96" spans="1:10" ht="16.8" x14ac:dyDescent="0.35">
      <c r="A96" s="33" t="s">
        <v>21</v>
      </c>
      <c r="B96" s="33">
        <v>54</v>
      </c>
      <c r="C96" s="33"/>
      <c r="D96">
        <f>IFERROR(VLOOKUP($B96,FORM6_114_2!$B$3:$H$211,Expenses!D$1,FALSE),0)</f>
        <v>22401862</v>
      </c>
      <c r="E96">
        <f>IFERROR(VLOOKUP($B96,FORM6_114_2!$B$3:$H$211,Expenses!E$1,FALSE),0)</f>
        <v>29790075</v>
      </c>
      <c r="F96">
        <f>IFERROR(VLOOKUP($B96,FORM6_114_2!$B$3:$H$211,Expenses!F$1,FALSE),0)</f>
        <v>23158473</v>
      </c>
      <c r="G96">
        <f>IFERROR(VLOOKUP($B96,FORM6_114_2!$B$3:$H$211,Expenses!G$1,FALSE),0)</f>
        <v>25189795</v>
      </c>
      <c r="H96">
        <f>IFERROR(VLOOKUP($B96,FORM6_114_2!$B$3:$H$211,Expenses!H$1,FALSE),0)</f>
        <v>21627578</v>
      </c>
      <c r="I96">
        <f>IFERROR(VLOOKUP($B96,FORM6_114_2!$B$3:$H$211,Expenses!I$1,FALSE),0)</f>
        <v>26158019</v>
      </c>
      <c r="J96" t="b">
        <f t="shared" si="2"/>
        <v>0</v>
      </c>
    </row>
    <row r="97" spans="1:10" ht="16.8" x14ac:dyDescent="0.35">
      <c r="A97" s="33" t="s">
        <v>22</v>
      </c>
      <c r="B97" s="33">
        <v>55</v>
      </c>
      <c r="C97" s="33"/>
      <c r="D97">
        <f>IFERROR(VLOOKUP($B97,FORM6_114_2!$B$3:$H$211,Expenses!D$1,FALSE),0)</f>
        <v>7228460</v>
      </c>
      <c r="E97">
        <f>IFERROR(VLOOKUP($B97,FORM6_114_2!$B$3:$H$211,Expenses!E$1,FALSE),0)</f>
        <v>7280192</v>
      </c>
      <c r="F97">
        <f>IFERROR(VLOOKUP($B97,FORM6_114_2!$B$3:$H$211,Expenses!F$1,FALSE),0)</f>
        <v>7422004</v>
      </c>
      <c r="G97">
        <f>IFERROR(VLOOKUP($B97,FORM6_114_2!$B$3:$H$211,Expenses!G$1,FALSE),0)</f>
        <v>6946775</v>
      </c>
      <c r="H97">
        <f>IFERROR(VLOOKUP($B97,FORM6_114_2!$B$3:$H$211,Expenses!H$1,FALSE),0)</f>
        <v>9190223</v>
      </c>
      <c r="I97">
        <f>IFERROR(VLOOKUP($B97,FORM6_114_2!$B$3:$H$211,Expenses!I$1,FALSE),0)</f>
        <v>7414624</v>
      </c>
      <c r="J97" t="b">
        <f t="shared" si="2"/>
        <v>0</v>
      </c>
    </row>
    <row r="98" spans="1:10" ht="16.8" x14ac:dyDescent="0.35">
      <c r="A98" s="33" t="s">
        <v>23</v>
      </c>
      <c r="B98" s="33">
        <v>56</v>
      </c>
      <c r="C98" s="33"/>
      <c r="D98">
        <f>IFERROR(VLOOKUP($B98,FORM6_114_2!$B$3:$H$211,Expenses!D$1,FALSE),0)</f>
        <v>426223061</v>
      </c>
      <c r="E98">
        <f>IFERROR(VLOOKUP($B98,FORM6_114_2!$B$3:$H$211,Expenses!E$1,FALSE),0)</f>
        <v>473290452</v>
      </c>
      <c r="F98">
        <f>IFERROR(VLOOKUP($B98,FORM6_114_2!$B$3:$H$211,Expenses!F$1,FALSE),0)</f>
        <v>482042882</v>
      </c>
      <c r="G98">
        <f>IFERROR(VLOOKUP($B98,FORM6_114_2!$B$3:$H$211,Expenses!G$1,FALSE),0)</f>
        <v>516060452</v>
      </c>
      <c r="H98">
        <f>IFERROR(VLOOKUP($B98,FORM6_114_2!$B$3:$H$211,Expenses!H$1,FALSE),0)</f>
        <v>587992526</v>
      </c>
      <c r="I98">
        <f>IFERROR(VLOOKUP($B98,FORM6_114_2!$B$3:$H$211,Expenses!I$1,FALSE),0)</f>
        <v>595783269</v>
      </c>
      <c r="J98" t="b">
        <f t="shared" si="2"/>
        <v>0</v>
      </c>
    </row>
    <row r="99" spans="1:10" ht="16.8" x14ac:dyDescent="0.35">
      <c r="A99" s="33" t="s">
        <v>25</v>
      </c>
      <c r="B99" s="33">
        <v>59</v>
      </c>
      <c r="C99" s="33"/>
      <c r="D99">
        <f>IFERROR(VLOOKUP($B99,FORM6_114_2!$B$3:$H$211,Expenses!D$1,FALSE),0)</f>
        <v>254932420</v>
      </c>
      <c r="E99">
        <f>IFERROR(VLOOKUP($B99,FORM6_114_2!$B$3:$H$211,Expenses!E$1,FALSE),0)</f>
        <v>273785838</v>
      </c>
      <c r="F99">
        <f>IFERROR(VLOOKUP($B99,FORM6_114_2!$B$3:$H$211,Expenses!F$1,FALSE),0)</f>
        <v>261950251</v>
      </c>
      <c r="G99">
        <f>IFERROR(VLOOKUP($B99,FORM6_114_2!$B$3:$H$211,Expenses!G$1,FALSE),0)</f>
        <v>288864457</v>
      </c>
      <c r="H99">
        <f>IFERROR(VLOOKUP($B99,FORM6_114_2!$B$3:$H$211,Expenses!H$1,FALSE),0)</f>
        <v>280037359</v>
      </c>
      <c r="I99">
        <f>IFERROR(VLOOKUP($B99,FORM6_114_2!$B$3:$H$211,Expenses!I$1,FALSE),0)</f>
        <v>260931419</v>
      </c>
      <c r="J99" t="b">
        <f t="shared" ref="J99:J130" si="3">IF(COUNTIF(D99:I99,0),"TRUE")</f>
        <v>0</v>
      </c>
    </row>
    <row r="100" spans="1:10" ht="16.8" x14ac:dyDescent="0.35">
      <c r="A100" s="33" t="s">
        <v>26</v>
      </c>
      <c r="B100" s="33">
        <v>66</v>
      </c>
      <c r="C100" s="33"/>
      <c r="D100">
        <f>IFERROR(VLOOKUP($B100,FORM6_114_2!$B$3:$H$211,Expenses!D$1,FALSE),0)</f>
        <v>46362980</v>
      </c>
      <c r="E100">
        <f>IFERROR(VLOOKUP($B100,FORM6_114_2!$B$3:$H$211,Expenses!E$1,FALSE),0)</f>
        <v>43453041</v>
      </c>
      <c r="F100">
        <f>IFERROR(VLOOKUP($B100,FORM6_114_2!$B$3:$H$211,Expenses!F$1,FALSE),0)</f>
        <v>51337171</v>
      </c>
      <c r="G100">
        <f>IFERROR(VLOOKUP($B100,FORM6_114_2!$B$3:$H$211,Expenses!G$1,FALSE),0)</f>
        <v>54329444</v>
      </c>
      <c r="H100">
        <f>IFERROR(VLOOKUP($B100,FORM6_114_2!$B$3:$H$211,Expenses!H$1,FALSE),0)</f>
        <v>57556270</v>
      </c>
      <c r="I100">
        <f>IFERROR(VLOOKUP($B100,FORM6_114_2!$B$3:$H$211,Expenses!I$1,FALSE),0)</f>
        <v>57354053</v>
      </c>
      <c r="J100" t="b">
        <f t="shared" si="3"/>
        <v>0</v>
      </c>
    </row>
    <row r="101" spans="1:10" ht="16.8" x14ac:dyDescent="0.35">
      <c r="A101" s="33" t="s">
        <v>28</v>
      </c>
      <c r="B101" s="33">
        <v>71</v>
      </c>
      <c r="C101" s="33"/>
      <c r="D101">
        <f>IFERROR(VLOOKUP($B101,FORM6_114_2!$B$3:$H$211,Expenses!D$1,FALSE),0)</f>
        <v>2451417</v>
      </c>
      <c r="E101">
        <f>IFERROR(VLOOKUP($B101,FORM6_114_2!$B$3:$H$211,Expenses!E$1,FALSE),0)</f>
        <v>3654231</v>
      </c>
      <c r="F101">
        <f>IFERROR(VLOOKUP($B101,FORM6_114_2!$B$3:$H$211,Expenses!F$1,FALSE),0)</f>
        <v>8657928</v>
      </c>
      <c r="G101">
        <f>IFERROR(VLOOKUP($B101,FORM6_114_2!$B$3:$H$211,Expenses!G$1,FALSE),0)</f>
        <v>10169023</v>
      </c>
      <c r="H101">
        <f>IFERROR(VLOOKUP($B101,FORM6_114_2!$B$3:$H$211,Expenses!H$1,FALSE),0)</f>
        <v>8778592</v>
      </c>
      <c r="I101">
        <f>IFERROR(VLOOKUP($B101,FORM6_114_2!$B$3:$H$211,Expenses!I$1,FALSE),0)</f>
        <v>4189402</v>
      </c>
      <c r="J101" t="b">
        <f t="shared" si="3"/>
        <v>0</v>
      </c>
    </row>
    <row r="102" spans="1:10" ht="16.8" x14ac:dyDescent="0.35">
      <c r="A102" s="33" t="s">
        <v>29</v>
      </c>
      <c r="B102" s="33">
        <v>75</v>
      </c>
      <c r="C102" s="33">
        <v>144</v>
      </c>
      <c r="D102">
        <f>IFERROR(VLOOKUP($B102,FORM6_114_2!$B$3:$H$211,Expenses!D$1,FALSE)+VLOOKUP($C102,FORM6_114_2!$B$3:$H$211,Expenses!D$1,FALSE),0)</f>
        <v>132692551</v>
      </c>
      <c r="E102">
        <f>IFERROR(VLOOKUP($B102,FORM6_114_2!$B$3:$H$211,Expenses!E$1,FALSE)+VLOOKUP($C102,FORM6_114_2!$B$3:$H$211,Expenses!E$1,FALSE),0)</f>
        <v>104944390</v>
      </c>
      <c r="F102">
        <f>IFERROR(VLOOKUP($B102,FORM6_114_2!$B$3:$H$211,Expenses!F$1,FALSE)+VLOOKUP($C102,FORM6_114_2!$B$3:$H$211,Expenses!F$1,FALSE),0)</f>
        <v>141825134</v>
      </c>
      <c r="G102">
        <f>IFERROR(VLOOKUP($B102,FORM6_114_2!$B$3:$H$211,Expenses!G$1,FALSE)+VLOOKUP($C102,FORM6_114_2!$B$3:$H$211,Expenses!G$1,FALSE),0)</f>
        <v>133228894</v>
      </c>
      <c r="H102">
        <f>IFERROR(VLOOKUP($B102,FORM6_114_2!$B$3:$H$211,Expenses!H$1,FALSE)+VLOOKUP($C102,FORM6_114_2!$B$3:$H$211,Expenses!H$1,FALSE),0)</f>
        <v>161804258</v>
      </c>
      <c r="I102">
        <f>IFERROR(VLOOKUP($B102,FORM6_114_2!$B$3:$H$211,Expenses!I$1,FALSE)+VLOOKUP($C102,FORM6_114_2!$B$3:$H$211,Expenses!I$1,FALSE),0)</f>
        <v>129869226</v>
      </c>
      <c r="J102" t="b">
        <f t="shared" si="3"/>
        <v>0</v>
      </c>
    </row>
    <row r="103" spans="1:10" ht="16.8" x14ac:dyDescent="0.35">
      <c r="A103" s="33" t="s">
        <v>30</v>
      </c>
      <c r="B103" s="33">
        <v>77</v>
      </c>
      <c r="C103" s="33"/>
      <c r="D103">
        <f>IFERROR(VLOOKUP($B103,FORM6_114_2!$B$3:$H$211,Expenses!D$1,FALSE),0)</f>
        <v>112766966</v>
      </c>
      <c r="E103">
        <f>IFERROR(VLOOKUP($B103,FORM6_114_2!$B$3:$H$211,Expenses!E$1,FALSE),0)</f>
        <v>116225816</v>
      </c>
      <c r="F103">
        <f>IFERROR(VLOOKUP($B103,FORM6_114_2!$B$3:$H$211,Expenses!F$1,FALSE),0)</f>
        <v>134953970</v>
      </c>
      <c r="G103">
        <f>IFERROR(VLOOKUP($B103,FORM6_114_2!$B$3:$H$211,Expenses!G$1,FALSE),0)</f>
        <v>139346569</v>
      </c>
      <c r="H103">
        <f>IFERROR(VLOOKUP($B103,FORM6_114_2!$B$3:$H$211,Expenses!H$1,FALSE),0)</f>
        <v>165155642</v>
      </c>
      <c r="I103">
        <f>IFERROR(VLOOKUP($B103,FORM6_114_2!$B$3:$H$211,Expenses!I$1,FALSE),0)</f>
        <v>191963723</v>
      </c>
      <c r="J103" t="b">
        <f t="shared" si="3"/>
        <v>0</v>
      </c>
    </row>
    <row r="104" spans="1:10" ht="16.8" x14ac:dyDescent="0.35">
      <c r="A104" s="33" t="s">
        <v>31</v>
      </c>
      <c r="B104" s="33">
        <v>78</v>
      </c>
      <c r="C104" s="33"/>
      <c r="D104">
        <f>IFERROR(VLOOKUP($B104,FORM6_114_2!$B$3:$H$211,Expenses!D$1,FALSE),0)</f>
        <v>51770651</v>
      </c>
      <c r="E104">
        <f>IFERROR(VLOOKUP($B104,FORM6_114_2!$B$3:$H$211,Expenses!E$1,FALSE),0)</f>
        <v>53662597</v>
      </c>
      <c r="F104">
        <f>IFERROR(VLOOKUP($B104,FORM6_114_2!$B$3:$H$211,Expenses!F$1,FALSE),0)</f>
        <v>50378006</v>
      </c>
      <c r="G104">
        <f>IFERROR(VLOOKUP($B104,FORM6_114_2!$B$3:$H$211,Expenses!G$1,FALSE),0)</f>
        <v>50114492</v>
      </c>
      <c r="H104">
        <f>IFERROR(VLOOKUP($B104,FORM6_114_2!$B$3:$H$211,Expenses!H$1,FALSE),0)</f>
        <v>54340698</v>
      </c>
      <c r="I104">
        <f>IFERROR(VLOOKUP($B104,FORM6_114_2!$B$3:$H$211,Expenses!I$1,FALSE),0)</f>
        <v>57357802</v>
      </c>
      <c r="J104" t="b">
        <f t="shared" si="3"/>
        <v>0</v>
      </c>
    </row>
    <row r="105" spans="1:10" ht="16.8" x14ac:dyDescent="0.35">
      <c r="A105" s="33" t="s">
        <v>33</v>
      </c>
      <c r="B105" s="33">
        <v>83</v>
      </c>
      <c r="C105" s="33"/>
      <c r="D105">
        <f>IFERROR(VLOOKUP($B105,FORM6_114_2!$B$3:$H$211,Expenses!D$1,FALSE),0)</f>
        <v>5461181</v>
      </c>
      <c r="E105">
        <f>IFERROR(VLOOKUP($B105,FORM6_114_2!$B$3:$H$211,Expenses!E$1,FALSE),0)</f>
        <v>4467743</v>
      </c>
      <c r="F105">
        <f>IFERROR(VLOOKUP($B105,FORM6_114_2!$B$3:$H$211,Expenses!F$1,FALSE),0)</f>
        <v>5130287</v>
      </c>
      <c r="G105">
        <f>IFERROR(VLOOKUP($B105,FORM6_114_2!$B$3:$H$211,Expenses!G$1,FALSE),0)</f>
        <v>5610054</v>
      </c>
      <c r="H105">
        <f>IFERROR(VLOOKUP($B105,FORM6_114_2!$B$3:$H$211,Expenses!H$1,FALSE),0)</f>
        <v>5424213</v>
      </c>
      <c r="I105">
        <f>IFERROR(VLOOKUP($B105,FORM6_114_2!$B$3:$H$211,Expenses!I$1,FALSE),0)</f>
        <v>5472383</v>
      </c>
      <c r="J105" t="b">
        <f t="shared" si="3"/>
        <v>0</v>
      </c>
    </row>
    <row r="106" spans="1:10" ht="16.8" x14ac:dyDescent="0.35">
      <c r="A106" s="33" t="s">
        <v>34</v>
      </c>
      <c r="B106" s="33">
        <v>84</v>
      </c>
      <c r="C106" s="33"/>
      <c r="D106">
        <f>IFERROR(VLOOKUP($B106,FORM6_114_2!$B$3:$H$211,Expenses!D$1,FALSE),0)</f>
        <v>10879530</v>
      </c>
      <c r="E106">
        <f>IFERROR(VLOOKUP($B106,FORM6_114_2!$B$3:$H$211,Expenses!E$1,FALSE),0)</f>
        <v>10488132</v>
      </c>
      <c r="F106">
        <f>IFERROR(VLOOKUP($B106,FORM6_114_2!$B$3:$H$211,Expenses!F$1,FALSE),0)</f>
        <v>10124376</v>
      </c>
      <c r="G106">
        <f>IFERROR(VLOOKUP($B106,FORM6_114_2!$B$3:$H$211,Expenses!G$1,FALSE),0)</f>
        <v>11754271</v>
      </c>
      <c r="H106">
        <f>IFERROR(VLOOKUP($B106,FORM6_114_2!$B$3:$H$211,Expenses!H$1,FALSE),0)</f>
        <v>13533153</v>
      </c>
      <c r="I106">
        <f>IFERROR(VLOOKUP($B106,FORM6_114_2!$B$3:$H$211,Expenses!I$1,FALSE),0)</f>
        <v>17840287</v>
      </c>
      <c r="J106" t="b">
        <f t="shared" si="3"/>
        <v>0</v>
      </c>
    </row>
    <row r="107" spans="1:10" ht="16.8" x14ac:dyDescent="0.35">
      <c r="A107" s="33" t="s">
        <v>35</v>
      </c>
      <c r="B107" s="33">
        <v>85</v>
      </c>
      <c r="C107" s="33"/>
      <c r="D107">
        <f>IFERROR(VLOOKUP($B107,FORM6_114_2!$B$3:$H$211,Expenses!D$1,FALSE),0)</f>
        <v>5117296</v>
      </c>
      <c r="E107">
        <f>IFERROR(VLOOKUP($B107,FORM6_114_2!$B$3:$H$211,Expenses!E$1,FALSE),0)</f>
        <v>7029356</v>
      </c>
      <c r="F107">
        <f>IFERROR(VLOOKUP($B107,FORM6_114_2!$B$3:$H$211,Expenses!F$1,FALSE),0)</f>
        <v>7432264</v>
      </c>
      <c r="G107">
        <f>IFERROR(VLOOKUP($B107,FORM6_114_2!$B$3:$H$211,Expenses!G$1,FALSE),0)</f>
        <v>6844099</v>
      </c>
      <c r="H107">
        <f>IFERROR(VLOOKUP($B107,FORM6_114_2!$B$3:$H$211,Expenses!H$1,FALSE),0)</f>
        <v>6200893</v>
      </c>
      <c r="I107">
        <f>IFERROR(VLOOKUP($B107,FORM6_114_2!$B$3:$H$211,Expenses!I$1,FALSE),0)</f>
        <v>6048410</v>
      </c>
      <c r="J107" t="b">
        <f t="shared" si="3"/>
        <v>0</v>
      </c>
    </row>
    <row r="108" spans="1:10" ht="16.8" x14ac:dyDescent="0.35">
      <c r="A108" s="33" t="s">
        <v>36</v>
      </c>
      <c r="B108" s="33">
        <v>87</v>
      </c>
      <c r="C108" s="33"/>
      <c r="D108">
        <f>IFERROR(VLOOKUP($B108,FORM6_114_2!$B$3:$H$211,Expenses!D$1,FALSE),0)</f>
        <v>2459658</v>
      </c>
      <c r="E108">
        <f>IFERROR(VLOOKUP($B108,FORM6_114_2!$B$3:$H$211,Expenses!E$1,FALSE),0)</f>
        <v>2451014</v>
      </c>
      <c r="F108">
        <f>IFERROR(VLOOKUP($B108,FORM6_114_2!$B$3:$H$211,Expenses!F$1,FALSE),0)</f>
        <v>2777155</v>
      </c>
      <c r="G108">
        <f>IFERROR(VLOOKUP($B108,FORM6_114_2!$B$3:$H$211,Expenses!G$1,FALSE),0)</f>
        <v>2746488</v>
      </c>
      <c r="H108">
        <f>IFERROR(VLOOKUP($B108,FORM6_114_2!$B$3:$H$211,Expenses!H$1,FALSE),0)</f>
        <v>3087146</v>
      </c>
      <c r="I108">
        <f>IFERROR(VLOOKUP($B108,FORM6_114_2!$B$3:$H$211,Expenses!I$1,FALSE),0)</f>
        <v>3680589</v>
      </c>
      <c r="J108" t="b">
        <f t="shared" si="3"/>
        <v>0</v>
      </c>
    </row>
    <row r="109" spans="1:10" ht="16.8" x14ac:dyDescent="0.35">
      <c r="A109" s="33" t="s">
        <v>38</v>
      </c>
      <c r="B109" s="33">
        <v>89</v>
      </c>
      <c r="C109" s="33"/>
      <c r="D109">
        <f>IFERROR(VLOOKUP($B109,FORM6_114_2!$B$3:$H$211,Expenses!D$1,FALSE),0)</f>
        <v>22904830</v>
      </c>
      <c r="E109">
        <f>IFERROR(VLOOKUP($B109,FORM6_114_2!$B$3:$H$211,Expenses!E$1,FALSE),0)</f>
        <v>19342451</v>
      </c>
      <c r="F109">
        <f>IFERROR(VLOOKUP($B109,FORM6_114_2!$B$3:$H$211,Expenses!F$1,FALSE),0)</f>
        <v>21227380</v>
      </c>
      <c r="G109">
        <f>IFERROR(VLOOKUP($B109,FORM6_114_2!$B$3:$H$211,Expenses!G$1,FALSE),0)</f>
        <v>20513095</v>
      </c>
      <c r="H109">
        <f>IFERROR(VLOOKUP($B109,FORM6_114_2!$B$3:$H$211,Expenses!H$1,FALSE),0)</f>
        <v>26133177</v>
      </c>
      <c r="I109">
        <f>IFERROR(VLOOKUP($B109,FORM6_114_2!$B$3:$H$211,Expenses!I$1,FALSE),0)</f>
        <v>21910804</v>
      </c>
      <c r="J109" t="b">
        <f t="shared" si="3"/>
        <v>0</v>
      </c>
    </row>
    <row r="110" spans="1:10" ht="16.8" x14ac:dyDescent="0.35">
      <c r="A110" s="33" t="s">
        <v>39</v>
      </c>
      <c r="B110" s="33">
        <v>91</v>
      </c>
      <c r="C110" s="33"/>
      <c r="D110">
        <f>IFERROR(VLOOKUP($B110,FORM6_114_2!$B$3:$H$211,Expenses!D$1,FALSE),0)</f>
        <v>69895873</v>
      </c>
      <c r="E110">
        <f>IFERROR(VLOOKUP($B110,FORM6_114_2!$B$3:$H$211,Expenses!E$1,FALSE),0)</f>
        <v>77795303</v>
      </c>
      <c r="F110">
        <f>IFERROR(VLOOKUP($B110,FORM6_114_2!$B$3:$H$211,Expenses!F$1,FALSE),0)</f>
        <v>78357538</v>
      </c>
      <c r="G110">
        <f>IFERROR(VLOOKUP($B110,FORM6_114_2!$B$3:$H$211,Expenses!G$1,FALSE),0)</f>
        <v>86733187</v>
      </c>
      <c r="H110">
        <f>IFERROR(VLOOKUP($B110,FORM6_114_2!$B$3:$H$211,Expenses!H$1,FALSE),0)</f>
        <v>84523423</v>
      </c>
      <c r="I110">
        <f>IFERROR(VLOOKUP($B110,FORM6_114_2!$B$3:$H$211,Expenses!I$1,FALSE),0)</f>
        <v>85143473</v>
      </c>
      <c r="J110" t="b">
        <f t="shared" si="3"/>
        <v>0</v>
      </c>
    </row>
    <row r="111" spans="1:10" ht="16.8" x14ac:dyDescent="0.35">
      <c r="A111" s="33" t="s">
        <v>41</v>
      </c>
      <c r="B111" s="33">
        <v>94</v>
      </c>
      <c r="C111" s="33"/>
      <c r="D111">
        <f>IFERROR(VLOOKUP($B111,FORM6_114_2!$B$3:$H$211,Expenses!D$1,FALSE),0)</f>
        <v>3479219</v>
      </c>
      <c r="E111">
        <f>IFERROR(VLOOKUP($B111,FORM6_114_2!$B$3:$H$211,Expenses!E$1,FALSE),0)</f>
        <v>4458165</v>
      </c>
      <c r="F111">
        <f>IFERROR(VLOOKUP($B111,FORM6_114_2!$B$3:$H$211,Expenses!F$1,FALSE),0)</f>
        <v>4603685</v>
      </c>
      <c r="G111">
        <f>IFERROR(VLOOKUP($B111,FORM6_114_2!$B$3:$H$211,Expenses!G$1,FALSE),0)</f>
        <v>5039243</v>
      </c>
      <c r="H111">
        <f>IFERROR(VLOOKUP($B111,FORM6_114_2!$B$3:$H$211,Expenses!H$1,FALSE),0)</f>
        <v>5379977</v>
      </c>
      <c r="I111">
        <f>IFERROR(VLOOKUP($B111,FORM6_114_2!$B$3:$H$211,Expenses!I$1,FALSE),0)</f>
        <v>6331135</v>
      </c>
      <c r="J111" t="b">
        <f t="shared" si="3"/>
        <v>0</v>
      </c>
    </row>
    <row r="112" spans="1:10" ht="16.8" x14ac:dyDescent="0.35">
      <c r="A112" s="33" t="s">
        <v>43</v>
      </c>
      <c r="B112" s="33">
        <v>96</v>
      </c>
      <c r="C112" s="33"/>
      <c r="D112">
        <f>IFERROR(VLOOKUP($B112,FORM6_114_2!$B$3:$H$211,Expenses!D$1,FALSE),0)</f>
        <v>22655916</v>
      </c>
      <c r="E112">
        <f>IFERROR(VLOOKUP($B112,FORM6_114_2!$B$3:$H$211,Expenses!E$1,FALSE),0)</f>
        <v>20762572</v>
      </c>
      <c r="F112">
        <f>IFERROR(VLOOKUP($B112,FORM6_114_2!$B$3:$H$211,Expenses!F$1,FALSE),0)</f>
        <v>24273067</v>
      </c>
      <c r="G112">
        <f>IFERROR(VLOOKUP($B112,FORM6_114_2!$B$3:$H$211,Expenses!G$1,FALSE),0)</f>
        <v>26338793</v>
      </c>
      <c r="H112">
        <f>IFERROR(VLOOKUP($B112,FORM6_114_2!$B$3:$H$211,Expenses!H$1,FALSE),0)</f>
        <v>34590551</v>
      </c>
      <c r="I112">
        <f>IFERROR(VLOOKUP($B112,FORM6_114_2!$B$3:$H$211,Expenses!I$1,FALSE),0)</f>
        <v>2085097</v>
      </c>
      <c r="J112" t="b">
        <f t="shared" si="3"/>
        <v>0</v>
      </c>
    </row>
    <row r="113" spans="1:10" ht="16.8" x14ac:dyDescent="0.35">
      <c r="A113" s="33" t="s">
        <v>44</v>
      </c>
      <c r="B113" s="33">
        <v>99</v>
      </c>
      <c r="C113" s="33"/>
      <c r="D113">
        <f>IFERROR(VLOOKUP($B113,FORM6_114_2!$B$3:$H$211,Expenses!D$1,FALSE),0)</f>
        <v>14894947</v>
      </c>
      <c r="E113">
        <f>IFERROR(VLOOKUP($B113,FORM6_114_2!$B$3:$H$211,Expenses!E$1,FALSE),0)</f>
        <v>16254473</v>
      </c>
      <c r="F113">
        <f>IFERROR(VLOOKUP($B113,FORM6_114_2!$B$3:$H$211,Expenses!F$1,FALSE),0)</f>
        <v>14773481</v>
      </c>
      <c r="G113">
        <f>IFERROR(VLOOKUP($B113,FORM6_114_2!$B$3:$H$211,Expenses!G$1,FALSE),0)</f>
        <v>12184998</v>
      </c>
      <c r="H113">
        <f>IFERROR(VLOOKUP($B113,FORM6_114_2!$B$3:$H$211,Expenses!H$1,FALSE),0)</f>
        <v>12811601</v>
      </c>
      <c r="I113">
        <f>IFERROR(VLOOKUP($B113,FORM6_114_2!$B$3:$H$211,Expenses!I$1,FALSE),0)</f>
        <v>15681988</v>
      </c>
      <c r="J113" t="b">
        <f t="shared" si="3"/>
        <v>0</v>
      </c>
    </row>
    <row r="114" spans="1:10" ht="16.8" x14ac:dyDescent="0.35">
      <c r="A114" s="33" t="s">
        <v>45</v>
      </c>
      <c r="B114" s="33">
        <v>100</v>
      </c>
      <c r="C114" s="33"/>
      <c r="D114">
        <f>IFERROR(VLOOKUP($B114,FORM6_114_2!$B$3:$H$211,Expenses!D$1,FALSE),0)</f>
        <v>421949252</v>
      </c>
      <c r="E114">
        <f>IFERROR(VLOOKUP($B114,FORM6_114_2!$B$3:$H$211,Expenses!E$1,FALSE),0)</f>
        <v>1069239466</v>
      </c>
      <c r="F114">
        <f>IFERROR(VLOOKUP($B114,FORM6_114_2!$B$3:$H$211,Expenses!F$1,FALSE),0)</f>
        <v>343781102</v>
      </c>
      <c r="G114">
        <f>IFERROR(VLOOKUP($B114,FORM6_114_2!$B$3:$H$211,Expenses!G$1,FALSE),0)</f>
        <v>471763577</v>
      </c>
      <c r="H114">
        <f>IFERROR(VLOOKUP($B114,FORM6_114_2!$B$3:$H$211,Expenses!H$1,FALSE),0)</f>
        <v>943289816</v>
      </c>
      <c r="I114">
        <f>IFERROR(VLOOKUP($B114,FORM6_114_2!$B$3:$H$211,Expenses!I$1,FALSE),0)</f>
        <v>919519304</v>
      </c>
      <c r="J114" t="b">
        <f t="shared" si="3"/>
        <v>0</v>
      </c>
    </row>
    <row r="115" spans="1:10" ht="16.8" x14ac:dyDescent="0.35">
      <c r="A115" s="33" t="s">
        <v>46</v>
      </c>
      <c r="B115" s="33">
        <v>102</v>
      </c>
      <c r="C115" s="33"/>
      <c r="D115">
        <f>IFERROR(VLOOKUP($B115,FORM6_114_2!$B$3:$H$211,Expenses!D$1,FALSE),0)</f>
        <v>3614897</v>
      </c>
      <c r="E115">
        <f>IFERROR(VLOOKUP($B115,FORM6_114_2!$B$3:$H$211,Expenses!E$1,FALSE),0)</f>
        <v>4198529</v>
      </c>
      <c r="F115">
        <f>IFERROR(VLOOKUP($B115,FORM6_114_2!$B$3:$H$211,Expenses!F$1,FALSE),0)</f>
        <v>3195428</v>
      </c>
      <c r="G115">
        <f>IFERROR(VLOOKUP($B115,FORM6_114_2!$B$3:$H$211,Expenses!G$1,FALSE),0)</f>
        <v>3593769</v>
      </c>
      <c r="H115">
        <f>IFERROR(VLOOKUP($B115,FORM6_114_2!$B$3:$H$211,Expenses!H$1,FALSE),0)</f>
        <v>4500707</v>
      </c>
      <c r="I115">
        <f>IFERROR(VLOOKUP($B115,FORM6_114_2!$B$3:$H$211,Expenses!I$1,FALSE),0)</f>
        <v>5215089</v>
      </c>
      <c r="J115" t="b">
        <f t="shared" si="3"/>
        <v>0</v>
      </c>
    </row>
    <row r="116" spans="1:10" ht="16.8" x14ac:dyDescent="0.35">
      <c r="A116" s="33" t="s">
        <v>47</v>
      </c>
      <c r="B116" s="33">
        <v>103</v>
      </c>
      <c r="C116" s="33"/>
      <c r="D116">
        <f>IFERROR(VLOOKUP($B116,FORM6_114_2!$B$3:$H$211,Expenses!D$1,FALSE),0)</f>
        <v>236462797</v>
      </c>
      <c r="E116">
        <f>IFERROR(VLOOKUP($B116,FORM6_114_2!$B$3:$H$211,Expenses!E$1,FALSE),0)</f>
        <v>279940550</v>
      </c>
      <c r="F116">
        <f>IFERROR(VLOOKUP($B116,FORM6_114_2!$B$3:$H$211,Expenses!F$1,FALSE),0)</f>
        <v>246239496</v>
      </c>
      <c r="G116">
        <f>IFERROR(VLOOKUP($B116,FORM6_114_2!$B$3:$H$211,Expenses!G$1,FALSE),0)</f>
        <v>274600280</v>
      </c>
      <c r="H116">
        <f>IFERROR(VLOOKUP($B116,FORM6_114_2!$B$3:$H$211,Expenses!H$1,FALSE),0)</f>
        <v>302890617</v>
      </c>
      <c r="I116">
        <f>IFERROR(VLOOKUP($B116,FORM6_114_2!$B$3:$H$211,Expenses!I$1,FALSE),0)</f>
        <v>319192146</v>
      </c>
      <c r="J116" t="b">
        <f t="shared" si="3"/>
        <v>0</v>
      </c>
    </row>
    <row r="117" spans="1:10" ht="16.8" x14ac:dyDescent="0.35">
      <c r="A117" s="33" t="s">
        <v>49</v>
      </c>
      <c r="B117" s="33">
        <v>107</v>
      </c>
      <c r="C117" s="33"/>
      <c r="D117">
        <f>IFERROR(VLOOKUP($B117,FORM6_114_2!$B$3:$H$211,Expenses!D$1,FALSE),0)</f>
        <v>169282680</v>
      </c>
      <c r="E117">
        <f>IFERROR(VLOOKUP($B117,FORM6_114_2!$B$3:$H$211,Expenses!E$1,FALSE),0)</f>
        <v>180356076</v>
      </c>
      <c r="F117">
        <f>IFERROR(VLOOKUP($B117,FORM6_114_2!$B$3:$H$211,Expenses!F$1,FALSE),0)</f>
        <v>190228188</v>
      </c>
      <c r="G117">
        <f>IFERROR(VLOOKUP($B117,FORM6_114_2!$B$3:$H$211,Expenses!G$1,FALSE),0)</f>
        <v>200719748</v>
      </c>
      <c r="H117">
        <f>IFERROR(VLOOKUP($B117,FORM6_114_2!$B$3:$H$211,Expenses!H$1,FALSE),0)</f>
        <v>200286096</v>
      </c>
      <c r="I117">
        <f>IFERROR(VLOOKUP($B117,FORM6_114_2!$B$3:$H$211,Expenses!I$1,FALSE),0)</f>
        <v>238259408</v>
      </c>
      <c r="J117" t="b">
        <f t="shared" si="3"/>
        <v>0</v>
      </c>
    </row>
    <row r="118" spans="1:10" ht="16.8" x14ac:dyDescent="0.35">
      <c r="A118" s="33" t="s">
        <v>50</v>
      </c>
      <c r="B118" s="33">
        <v>108</v>
      </c>
      <c r="C118" s="33"/>
      <c r="D118">
        <f>IFERROR(VLOOKUP($B118,FORM6_114_2!$B$3:$H$211,Expenses!D$1,FALSE),0)</f>
        <v>39064735</v>
      </c>
      <c r="E118">
        <f>IFERROR(VLOOKUP($B118,FORM6_114_2!$B$3:$H$211,Expenses!E$1,FALSE),0)</f>
        <v>34713678</v>
      </c>
      <c r="F118">
        <f>IFERROR(VLOOKUP($B118,FORM6_114_2!$B$3:$H$211,Expenses!F$1,FALSE),0)</f>
        <v>32108801</v>
      </c>
      <c r="G118">
        <f>IFERROR(VLOOKUP($B118,FORM6_114_2!$B$3:$H$211,Expenses!G$1,FALSE),0)</f>
        <v>31492521</v>
      </c>
      <c r="H118">
        <f>IFERROR(VLOOKUP($B118,FORM6_114_2!$B$3:$H$211,Expenses!H$1,FALSE),0)</f>
        <v>37936440</v>
      </c>
      <c r="I118">
        <f>IFERROR(VLOOKUP($B118,FORM6_114_2!$B$3:$H$211,Expenses!I$1,FALSE),0)</f>
        <v>53028429</v>
      </c>
      <c r="J118" t="b">
        <f t="shared" si="3"/>
        <v>0</v>
      </c>
    </row>
    <row r="119" spans="1:10" ht="16.8" x14ac:dyDescent="0.35">
      <c r="A119" s="33" t="s">
        <v>51</v>
      </c>
      <c r="B119" s="33">
        <v>113</v>
      </c>
      <c r="C119" s="33"/>
      <c r="D119">
        <f>IFERROR(VLOOKUP($B119,FORM6_114_2!$B$3:$H$211,Expenses!D$1,FALSE),0)</f>
        <v>4487826</v>
      </c>
      <c r="E119">
        <f>IFERROR(VLOOKUP($B119,FORM6_114_2!$B$3:$H$211,Expenses!E$1,FALSE),0)</f>
        <v>3073490</v>
      </c>
      <c r="F119">
        <f>IFERROR(VLOOKUP($B119,FORM6_114_2!$B$3:$H$211,Expenses!F$1,FALSE),0)</f>
        <v>1808750</v>
      </c>
      <c r="G119">
        <f>IFERROR(VLOOKUP($B119,FORM6_114_2!$B$3:$H$211,Expenses!G$1,FALSE),0)</f>
        <v>1199570</v>
      </c>
      <c r="H119">
        <f>IFERROR(VLOOKUP($B119,FORM6_114_2!$B$3:$H$211,Expenses!H$1,FALSE),0)</f>
        <v>1348834</v>
      </c>
      <c r="I119">
        <f>IFERROR(VLOOKUP($B119,FORM6_114_2!$B$3:$H$211,Expenses!I$1,FALSE),0)</f>
        <v>1465348</v>
      </c>
      <c r="J119" t="b">
        <f t="shared" si="3"/>
        <v>0</v>
      </c>
    </row>
    <row r="120" spans="1:10" ht="16.8" x14ac:dyDescent="0.35">
      <c r="A120" s="33" t="s">
        <v>52</v>
      </c>
      <c r="B120" s="33">
        <v>114</v>
      </c>
      <c r="C120" s="33"/>
      <c r="D120">
        <f>IFERROR(VLOOKUP($B120,FORM6_114_2!$B$3:$H$211,Expenses!D$1,FALSE),0)</f>
        <v>75563227</v>
      </c>
      <c r="E120">
        <f>IFERROR(VLOOKUP($B120,FORM6_114_2!$B$3:$H$211,Expenses!E$1,FALSE),0)</f>
        <v>65402237</v>
      </c>
      <c r="F120">
        <f>IFERROR(VLOOKUP($B120,FORM6_114_2!$B$3:$H$211,Expenses!F$1,FALSE),0)</f>
        <v>57082402</v>
      </c>
      <c r="G120">
        <f>IFERROR(VLOOKUP($B120,FORM6_114_2!$B$3:$H$211,Expenses!G$1,FALSE),0)</f>
        <v>62818215</v>
      </c>
      <c r="H120">
        <f>IFERROR(VLOOKUP($B120,FORM6_114_2!$B$3:$H$211,Expenses!H$1,FALSE),0)</f>
        <v>156793926</v>
      </c>
      <c r="I120">
        <f>IFERROR(VLOOKUP($B120,FORM6_114_2!$B$3:$H$211,Expenses!I$1,FALSE),0)</f>
        <v>114353796</v>
      </c>
      <c r="J120" t="b">
        <f t="shared" si="3"/>
        <v>0</v>
      </c>
    </row>
    <row r="121" spans="1:10" ht="16.8" x14ac:dyDescent="0.35">
      <c r="A121" s="33" t="s">
        <v>53</v>
      </c>
      <c r="B121" s="33">
        <v>115</v>
      </c>
      <c r="C121" s="33"/>
      <c r="D121">
        <f>IFERROR(VLOOKUP($B121,FORM6_114_2!$B$3:$H$211,Expenses!D$1,FALSE),0)</f>
        <v>10955675</v>
      </c>
      <c r="E121">
        <f>IFERROR(VLOOKUP($B121,FORM6_114_2!$B$3:$H$211,Expenses!E$1,FALSE),0)</f>
        <v>13606870</v>
      </c>
      <c r="F121">
        <f>IFERROR(VLOOKUP($B121,FORM6_114_2!$B$3:$H$211,Expenses!F$1,FALSE),0)</f>
        <v>13706252</v>
      </c>
      <c r="G121">
        <f>IFERROR(VLOOKUP($B121,FORM6_114_2!$B$3:$H$211,Expenses!G$1,FALSE),0)</f>
        <v>13140012</v>
      </c>
      <c r="H121">
        <f>IFERROR(VLOOKUP($B121,FORM6_114_2!$B$3:$H$211,Expenses!H$1,FALSE),0)</f>
        <v>13624842</v>
      </c>
      <c r="I121">
        <f>IFERROR(VLOOKUP($B121,FORM6_114_2!$B$3:$H$211,Expenses!I$1,FALSE),0)</f>
        <v>14345483</v>
      </c>
      <c r="J121" t="b">
        <f t="shared" si="3"/>
        <v>0</v>
      </c>
    </row>
    <row r="122" spans="1:10" ht="16.8" x14ac:dyDescent="0.35">
      <c r="A122" s="33" t="s">
        <v>56</v>
      </c>
      <c r="B122" s="33">
        <v>122</v>
      </c>
      <c r="C122" s="33"/>
      <c r="D122">
        <f>IFERROR(VLOOKUP($B122,FORM6_114_2!$B$3:$H$211,Expenses!D$1,FALSE),0)</f>
        <v>16778968</v>
      </c>
      <c r="E122">
        <f>IFERROR(VLOOKUP($B122,FORM6_114_2!$B$3:$H$211,Expenses!E$1,FALSE),0)</f>
        <v>15258091</v>
      </c>
      <c r="F122">
        <f>IFERROR(VLOOKUP($B122,FORM6_114_2!$B$3:$H$211,Expenses!F$1,FALSE),0)</f>
        <v>19965187</v>
      </c>
      <c r="G122">
        <f>IFERROR(VLOOKUP($B122,FORM6_114_2!$B$3:$H$211,Expenses!G$1,FALSE),0)</f>
        <v>22411349</v>
      </c>
      <c r="H122">
        <f>IFERROR(VLOOKUP($B122,FORM6_114_2!$B$3:$H$211,Expenses!H$1,FALSE),0)</f>
        <v>21139254</v>
      </c>
      <c r="I122">
        <f>IFERROR(VLOOKUP($B122,FORM6_114_2!$B$3:$H$211,Expenses!I$1,FALSE),0)</f>
        <v>26621201</v>
      </c>
      <c r="J122" t="b">
        <f t="shared" si="3"/>
        <v>0</v>
      </c>
    </row>
    <row r="123" spans="1:10" ht="16.8" x14ac:dyDescent="0.35">
      <c r="A123" s="33" t="s">
        <v>57</v>
      </c>
      <c r="B123" s="33">
        <v>123</v>
      </c>
      <c r="C123" s="33"/>
      <c r="D123">
        <f>IFERROR(VLOOKUP($B123,FORM6_114_2!$B$3:$H$211,Expenses!D$1,FALSE),0)</f>
        <v>45626060</v>
      </c>
      <c r="E123">
        <f>IFERROR(VLOOKUP($B123,FORM6_114_2!$B$3:$H$211,Expenses!E$1,FALSE),0)</f>
        <v>48671224</v>
      </c>
      <c r="F123">
        <f>IFERROR(VLOOKUP($B123,FORM6_114_2!$B$3:$H$211,Expenses!F$1,FALSE),0)</f>
        <v>48854119</v>
      </c>
      <c r="G123">
        <f>IFERROR(VLOOKUP($B123,FORM6_114_2!$B$3:$H$211,Expenses!G$1,FALSE),0)</f>
        <v>47774306</v>
      </c>
      <c r="H123">
        <f>IFERROR(VLOOKUP($B123,FORM6_114_2!$B$3:$H$211,Expenses!H$1,FALSE),0)</f>
        <v>51342657</v>
      </c>
      <c r="I123">
        <f>IFERROR(VLOOKUP($B123,FORM6_114_2!$B$3:$H$211,Expenses!I$1,FALSE),0)</f>
        <v>52467556</v>
      </c>
      <c r="J123" t="b">
        <f t="shared" si="3"/>
        <v>0</v>
      </c>
    </row>
    <row r="124" spans="1:10" ht="16.8" x14ac:dyDescent="0.35">
      <c r="A124" s="33" t="s">
        <v>58</v>
      </c>
      <c r="B124" s="33">
        <v>124</v>
      </c>
      <c r="C124" s="33"/>
      <c r="D124">
        <f>IFERROR(VLOOKUP($B124,FORM6_114_2!$B$3:$H$211,Expenses!D$1,FALSE),0)</f>
        <v>7311071</v>
      </c>
      <c r="E124">
        <f>IFERROR(VLOOKUP($B124,FORM6_114_2!$B$3:$H$211,Expenses!E$1,FALSE),0)</f>
        <v>5986604</v>
      </c>
      <c r="F124">
        <f>IFERROR(VLOOKUP($B124,FORM6_114_2!$B$3:$H$211,Expenses!F$1,FALSE),0)</f>
        <v>5521772</v>
      </c>
      <c r="G124">
        <f>IFERROR(VLOOKUP($B124,FORM6_114_2!$B$3:$H$211,Expenses!G$1,FALSE),0)</f>
        <v>13035523</v>
      </c>
      <c r="H124">
        <f>IFERROR(VLOOKUP($B124,FORM6_114_2!$B$3:$H$211,Expenses!H$1,FALSE),0)</f>
        <v>5801564</v>
      </c>
      <c r="I124">
        <f>IFERROR(VLOOKUP($B124,FORM6_114_2!$B$3:$H$211,Expenses!I$1,FALSE),0)</f>
        <v>5803823</v>
      </c>
      <c r="J124" t="b">
        <f t="shared" si="3"/>
        <v>0</v>
      </c>
    </row>
    <row r="125" spans="1:10" ht="16.8" x14ac:dyDescent="0.35">
      <c r="A125" s="33" t="s">
        <v>59</v>
      </c>
      <c r="B125" s="33">
        <v>131</v>
      </c>
      <c r="C125" s="33"/>
      <c r="D125">
        <f>IFERROR(VLOOKUP($B125,FORM6_114_2!$B$3:$H$211,Expenses!D$1,FALSE),0)</f>
        <v>53107956</v>
      </c>
      <c r="E125">
        <f>IFERROR(VLOOKUP($B125,FORM6_114_2!$B$3:$H$211,Expenses!E$1,FALSE),0)</f>
        <v>46702320</v>
      </c>
      <c r="F125">
        <f>IFERROR(VLOOKUP($B125,FORM6_114_2!$B$3:$H$211,Expenses!F$1,FALSE),0)</f>
        <v>49770497</v>
      </c>
      <c r="G125">
        <f>IFERROR(VLOOKUP($B125,FORM6_114_2!$B$3:$H$211,Expenses!G$1,FALSE),0)</f>
        <v>47643127</v>
      </c>
      <c r="H125">
        <f>IFERROR(VLOOKUP($B125,FORM6_114_2!$B$3:$H$211,Expenses!H$1,FALSE),0)</f>
        <v>48390532</v>
      </c>
      <c r="I125">
        <f>IFERROR(VLOOKUP($B125,FORM6_114_2!$B$3:$H$211,Expenses!I$1,FALSE),0)</f>
        <v>48604939</v>
      </c>
      <c r="J125" t="b">
        <f t="shared" si="3"/>
        <v>0</v>
      </c>
    </row>
    <row r="126" spans="1:10" ht="16.8" x14ac:dyDescent="0.35">
      <c r="A126" s="33" t="s">
        <v>60</v>
      </c>
      <c r="B126" s="33">
        <v>132</v>
      </c>
      <c r="C126" s="33"/>
      <c r="D126">
        <f>IFERROR(VLOOKUP($B126,FORM6_114_2!$B$3:$H$211,Expenses!D$1,FALSE),0)</f>
        <v>9252766</v>
      </c>
      <c r="E126">
        <f>IFERROR(VLOOKUP($B126,FORM6_114_2!$B$3:$H$211,Expenses!E$1,FALSE),0)</f>
        <v>7894957</v>
      </c>
      <c r="F126">
        <f>IFERROR(VLOOKUP($B126,FORM6_114_2!$B$3:$H$211,Expenses!F$1,FALSE),0)</f>
        <v>10425267</v>
      </c>
      <c r="G126">
        <f>IFERROR(VLOOKUP($B126,FORM6_114_2!$B$3:$H$211,Expenses!G$1,FALSE),0)</f>
        <v>12320094</v>
      </c>
      <c r="H126">
        <f>IFERROR(VLOOKUP($B126,FORM6_114_2!$B$3:$H$211,Expenses!H$1,FALSE),0)</f>
        <v>11990403</v>
      </c>
      <c r="I126">
        <f>IFERROR(VLOOKUP($B126,FORM6_114_2!$B$3:$H$211,Expenses!I$1,FALSE),0)</f>
        <v>12420739</v>
      </c>
      <c r="J126" t="b">
        <f t="shared" si="3"/>
        <v>0</v>
      </c>
    </row>
    <row r="127" spans="1:10" ht="16.8" x14ac:dyDescent="0.35">
      <c r="A127" s="33" t="s">
        <v>61</v>
      </c>
      <c r="B127" s="33">
        <v>133</v>
      </c>
      <c r="C127" s="33"/>
      <c r="D127">
        <f>IFERROR(VLOOKUP($B127,FORM6_114_2!$B$3:$H$211,Expenses!D$1,FALSE),0)</f>
        <v>133104269</v>
      </c>
      <c r="E127">
        <f>IFERROR(VLOOKUP($B127,FORM6_114_2!$B$3:$H$211,Expenses!E$1,FALSE),0)</f>
        <v>127817800</v>
      </c>
      <c r="F127">
        <f>IFERROR(VLOOKUP($B127,FORM6_114_2!$B$3:$H$211,Expenses!F$1,FALSE),0)</f>
        <v>131247717</v>
      </c>
      <c r="G127">
        <f>IFERROR(VLOOKUP($B127,FORM6_114_2!$B$3:$H$211,Expenses!G$1,FALSE),0)</f>
        <v>139009789</v>
      </c>
      <c r="H127">
        <f>IFERROR(VLOOKUP($B127,FORM6_114_2!$B$3:$H$211,Expenses!H$1,FALSE),0)</f>
        <v>156611184</v>
      </c>
      <c r="I127">
        <f>IFERROR(VLOOKUP($B127,FORM6_114_2!$B$3:$H$211,Expenses!I$1,FALSE),0)</f>
        <v>197819776</v>
      </c>
      <c r="J127" t="b">
        <f t="shared" si="3"/>
        <v>0</v>
      </c>
    </row>
    <row r="128" spans="1:10" ht="16.8" x14ac:dyDescent="0.35">
      <c r="A128" s="33" t="s">
        <v>62</v>
      </c>
      <c r="B128" s="33">
        <v>134</v>
      </c>
      <c r="C128" s="33"/>
      <c r="D128">
        <f>IFERROR(VLOOKUP($B128,FORM6_114_2!$B$3:$H$211,Expenses!D$1,FALSE),0)</f>
        <v>51380790</v>
      </c>
      <c r="E128">
        <f>IFERROR(VLOOKUP($B128,FORM6_114_2!$B$3:$H$211,Expenses!E$1,FALSE),0)</f>
        <v>53924057</v>
      </c>
      <c r="F128">
        <f>IFERROR(VLOOKUP($B128,FORM6_114_2!$B$3:$H$211,Expenses!F$1,FALSE),0)</f>
        <v>59651352</v>
      </c>
      <c r="G128">
        <f>IFERROR(VLOOKUP($B128,FORM6_114_2!$B$3:$H$211,Expenses!G$1,FALSE),0)</f>
        <v>70713093</v>
      </c>
      <c r="H128">
        <f>IFERROR(VLOOKUP($B128,FORM6_114_2!$B$3:$H$211,Expenses!H$1,FALSE),0)</f>
        <v>66720193</v>
      </c>
      <c r="I128">
        <f>IFERROR(VLOOKUP($B128,FORM6_114_2!$B$3:$H$211,Expenses!I$1,FALSE),0)</f>
        <v>67274343</v>
      </c>
      <c r="J128" t="b">
        <f t="shared" si="3"/>
        <v>0</v>
      </c>
    </row>
    <row r="129" spans="1:10" ht="16.8" x14ac:dyDescent="0.35">
      <c r="A129" s="33" t="s">
        <v>63</v>
      </c>
      <c r="B129" s="33">
        <v>136</v>
      </c>
      <c r="C129" s="33"/>
      <c r="D129">
        <f>IFERROR(VLOOKUP($B129,FORM6_114_2!$B$3:$H$211,Expenses!D$1,FALSE),0)</f>
        <v>24578381</v>
      </c>
      <c r="E129">
        <f>IFERROR(VLOOKUP($B129,FORM6_114_2!$B$3:$H$211,Expenses!E$1,FALSE),0)</f>
        <v>11515325</v>
      </c>
      <c r="F129">
        <f>IFERROR(VLOOKUP($B129,FORM6_114_2!$B$3:$H$211,Expenses!F$1,FALSE),0)</f>
        <v>8681420</v>
      </c>
      <c r="G129">
        <f>IFERROR(VLOOKUP($B129,FORM6_114_2!$B$3:$H$211,Expenses!G$1,FALSE),0)</f>
        <v>8504842</v>
      </c>
      <c r="H129">
        <f>IFERROR(VLOOKUP($B129,FORM6_114_2!$B$3:$H$211,Expenses!H$1,FALSE),0)</f>
        <v>16077782</v>
      </c>
      <c r="I129">
        <f>IFERROR(VLOOKUP($B129,FORM6_114_2!$B$3:$H$211,Expenses!I$1,FALSE),0)</f>
        <v>15875065</v>
      </c>
      <c r="J129" t="b">
        <f t="shared" si="3"/>
        <v>0</v>
      </c>
    </row>
    <row r="130" spans="1:10" ht="16.8" x14ac:dyDescent="0.35">
      <c r="A130" s="33" t="s">
        <v>64</v>
      </c>
      <c r="B130" s="33">
        <v>139</v>
      </c>
      <c r="C130" s="33"/>
      <c r="D130">
        <f>IFERROR(VLOOKUP($B130,FORM6_114_2!$B$3:$H$211,Expenses!D$1,FALSE),0)</f>
        <v>29708342</v>
      </c>
      <c r="E130">
        <f>IFERROR(VLOOKUP($B130,FORM6_114_2!$B$3:$H$211,Expenses!E$1,FALSE),0)</f>
        <v>30719009</v>
      </c>
      <c r="F130">
        <f>IFERROR(VLOOKUP($B130,FORM6_114_2!$B$3:$H$211,Expenses!F$1,FALSE),0)</f>
        <v>12347648</v>
      </c>
      <c r="G130">
        <f>IFERROR(VLOOKUP($B130,FORM6_114_2!$B$3:$H$211,Expenses!G$1,FALSE),0)</f>
        <v>10133690</v>
      </c>
      <c r="H130">
        <f>IFERROR(VLOOKUP($B130,FORM6_114_2!$B$3:$H$211,Expenses!H$1,FALSE),0)</f>
        <v>10386068</v>
      </c>
      <c r="I130">
        <f>IFERROR(VLOOKUP($B130,FORM6_114_2!$B$3:$H$211,Expenses!I$1,FALSE),0)</f>
        <v>8584155</v>
      </c>
      <c r="J130" t="b">
        <f t="shared" si="3"/>
        <v>0</v>
      </c>
    </row>
    <row r="131" spans="1:10" ht="16.8" x14ac:dyDescent="0.35">
      <c r="A131" s="33" t="s">
        <v>65</v>
      </c>
      <c r="B131" s="33">
        <v>142</v>
      </c>
      <c r="C131" s="33"/>
      <c r="D131">
        <f>IFERROR(VLOOKUP($B131,FORM6_114_2!$B$3:$H$211,Expenses!D$1,FALSE),0)</f>
        <v>4456001</v>
      </c>
      <c r="E131">
        <f>IFERROR(VLOOKUP($B131,FORM6_114_2!$B$3:$H$211,Expenses!E$1,FALSE),0)</f>
        <v>6604254</v>
      </c>
      <c r="F131">
        <f>IFERROR(VLOOKUP($B131,FORM6_114_2!$B$3:$H$211,Expenses!F$1,FALSE),0)</f>
        <v>5944765</v>
      </c>
      <c r="G131">
        <f>IFERROR(VLOOKUP($B131,FORM6_114_2!$B$3:$H$211,Expenses!G$1,FALSE),0)</f>
        <v>5588523</v>
      </c>
      <c r="H131">
        <f>IFERROR(VLOOKUP($B131,FORM6_114_2!$B$3:$H$211,Expenses!H$1,FALSE),0)</f>
        <v>6060351</v>
      </c>
      <c r="I131">
        <f>IFERROR(VLOOKUP($B131,FORM6_114_2!$B$3:$H$211,Expenses!I$1,FALSE),0)</f>
        <v>7253495</v>
      </c>
      <c r="J131" t="b">
        <f t="shared" ref="J131:J162" si="4">IF(COUNTIF(D131:I131,0),"TRUE")</f>
        <v>0</v>
      </c>
    </row>
    <row r="132" spans="1:10" ht="16.8" x14ac:dyDescent="0.35">
      <c r="A132" s="33" t="s">
        <v>66</v>
      </c>
      <c r="B132" s="33">
        <v>143</v>
      </c>
      <c r="C132" s="33"/>
      <c r="D132">
        <f>IFERROR(VLOOKUP($B132,FORM6_114_2!$B$3:$H$211,Expenses!D$1,FALSE),0)</f>
        <v>208180055</v>
      </c>
      <c r="E132">
        <f>IFERROR(VLOOKUP($B132,FORM6_114_2!$B$3:$H$211,Expenses!E$1,FALSE),0)</f>
        <v>349436593</v>
      </c>
      <c r="F132">
        <f>IFERROR(VLOOKUP($B132,FORM6_114_2!$B$3:$H$211,Expenses!F$1,FALSE),0)</f>
        <v>407492679</v>
      </c>
      <c r="G132">
        <f>IFERROR(VLOOKUP($B132,FORM6_114_2!$B$3:$H$211,Expenses!G$1,FALSE),0)</f>
        <v>117470614</v>
      </c>
      <c r="H132">
        <f>IFERROR(VLOOKUP($B132,FORM6_114_2!$B$3:$H$211,Expenses!H$1,FALSE),0)</f>
        <v>340750256</v>
      </c>
      <c r="I132">
        <f>IFERROR(VLOOKUP($B132,FORM6_114_2!$B$3:$H$211,Expenses!I$1,FALSE),0)</f>
        <v>174254064</v>
      </c>
      <c r="J132" t="b">
        <f t="shared" si="4"/>
        <v>0</v>
      </c>
    </row>
    <row r="133" spans="1:10" ht="16.8" x14ac:dyDescent="0.35">
      <c r="A133" s="33" t="s">
        <v>68</v>
      </c>
      <c r="B133" s="33">
        <v>145</v>
      </c>
      <c r="C133" s="33"/>
      <c r="D133">
        <f>IFERROR(VLOOKUP($B133,FORM6_114_2!$B$3:$H$211,Expenses!D$1,FALSE),0)</f>
        <v>2143731</v>
      </c>
      <c r="E133">
        <f>IFERROR(VLOOKUP($B133,FORM6_114_2!$B$3:$H$211,Expenses!E$1,FALSE),0)</f>
        <v>2760279</v>
      </c>
      <c r="F133">
        <f>IFERROR(VLOOKUP($B133,FORM6_114_2!$B$3:$H$211,Expenses!F$1,FALSE),0)</f>
        <v>2778734</v>
      </c>
      <c r="G133">
        <f>IFERROR(VLOOKUP($B133,FORM6_114_2!$B$3:$H$211,Expenses!G$1,FALSE),0)</f>
        <v>2788235</v>
      </c>
      <c r="H133">
        <f>IFERROR(VLOOKUP($B133,FORM6_114_2!$B$3:$H$211,Expenses!H$1,FALSE),0)</f>
        <v>2474984</v>
      </c>
      <c r="I133">
        <f>IFERROR(VLOOKUP($B133,FORM6_114_2!$B$3:$H$211,Expenses!I$1,FALSE),0)</f>
        <v>3412619</v>
      </c>
      <c r="J133" t="b">
        <f t="shared" si="4"/>
        <v>0</v>
      </c>
    </row>
    <row r="134" spans="1:10" ht="16.8" x14ac:dyDescent="0.35">
      <c r="A134" s="33" t="s">
        <v>69</v>
      </c>
      <c r="B134" s="33">
        <v>147</v>
      </c>
      <c r="C134" s="33"/>
      <c r="D134">
        <f>IFERROR(VLOOKUP($B134,FORM6_114_2!$B$3:$H$211,Expenses!D$1,FALSE),0)</f>
        <v>33194252</v>
      </c>
      <c r="E134">
        <f>IFERROR(VLOOKUP($B134,FORM6_114_2!$B$3:$H$211,Expenses!E$1,FALSE),0)</f>
        <v>33879822</v>
      </c>
      <c r="F134">
        <f>IFERROR(VLOOKUP($B134,FORM6_114_2!$B$3:$H$211,Expenses!F$1,FALSE),0)</f>
        <v>33159600</v>
      </c>
      <c r="G134">
        <f>IFERROR(VLOOKUP($B134,FORM6_114_2!$B$3:$H$211,Expenses!G$1,FALSE),0)</f>
        <v>45031216</v>
      </c>
      <c r="H134">
        <f>IFERROR(VLOOKUP($B134,FORM6_114_2!$B$3:$H$211,Expenses!H$1,FALSE),0)</f>
        <v>84915683</v>
      </c>
      <c r="I134">
        <f>IFERROR(VLOOKUP($B134,FORM6_114_2!$B$3:$H$211,Expenses!I$1,FALSE),0)</f>
        <v>105729642</v>
      </c>
      <c r="J134" t="b">
        <f t="shared" si="4"/>
        <v>0</v>
      </c>
    </row>
    <row r="135" spans="1:10" ht="16.8" x14ac:dyDescent="0.35">
      <c r="A135" s="33" t="s">
        <v>70</v>
      </c>
      <c r="B135" s="33">
        <v>148</v>
      </c>
      <c r="C135" s="33"/>
      <c r="D135">
        <f>IFERROR(VLOOKUP($B135,FORM6_114_2!$B$3:$H$211,Expenses!D$1,FALSE),0)</f>
        <v>59081475</v>
      </c>
      <c r="E135">
        <f>IFERROR(VLOOKUP($B135,FORM6_114_2!$B$3:$H$211,Expenses!E$1,FALSE),0)</f>
        <v>73172807</v>
      </c>
      <c r="F135">
        <f>IFERROR(VLOOKUP($B135,FORM6_114_2!$B$3:$H$211,Expenses!F$1,FALSE),0)</f>
        <v>70757332</v>
      </c>
      <c r="G135">
        <f>IFERROR(VLOOKUP($B135,FORM6_114_2!$B$3:$H$211,Expenses!G$1,FALSE),0)</f>
        <v>64505483</v>
      </c>
      <c r="H135">
        <f>IFERROR(VLOOKUP($B135,FORM6_114_2!$B$3:$H$211,Expenses!H$1,FALSE),0)</f>
        <v>67087847</v>
      </c>
      <c r="I135">
        <f>IFERROR(VLOOKUP($B135,FORM6_114_2!$B$3:$H$211,Expenses!I$1,FALSE),0)</f>
        <v>63731434</v>
      </c>
      <c r="J135" t="b">
        <f t="shared" si="4"/>
        <v>0</v>
      </c>
    </row>
    <row r="136" spans="1:10" ht="16.8" x14ac:dyDescent="0.35">
      <c r="A136" s="33" t="s">
        <v>71</v>
      </c>
      <c r="B136" s="33">
        <v>149</v>
      </c>
      <c r="C136" s="33"/>
      <c r="D136">
        <f>IFERROR(VLOOKUP($B136,FORM6_114_2!$B$3:$H$211,Expenses!D$1,FALSE),0)</f>
        <v>10897784</v>
      </c>
      <c r="E136">
        <f>IFERROR(VLOOKUP($B136,FORM6_114_2!$B$3:$H$211,Expenses!E$1,FALSE),0)</f>
        <v>6971908</v>
      </c>
      <c r="F136">
        <f>IFERROR(VLOOKUP($B136,FORM6_114_2!$B$3:$H$211,Expenses!F$1,FALSE),0)</f>
        <v>8319411</v>
      </c>
      <c r="G136">
        <f>IFERROR(VLOOKUP($B136,FORM6_114_2!$B$3:$H$211,Expenses!G$1,FALSE),0)</f>
        <v>9905829</v>
      </c>
      <c r="H136">
        <f>IFERROR(VLOOKUP($B136,FORM6_114_2!$B$3:$H$211,Expenses!H$1,FALSE),0)</f>
        <v>13158578</v>
      </c>
      <c r="I136">
        <f>IFERROR(VLOOKUP($B136,FORM6_114_2!$B$3:$H$211,Expenses!I$1,FALSE),0)</f>
        <v>19059599</v>
      </c>
      <c r="J136" t="b">
        <f t="shared" si="4"/>
        <v>0</v>
      </c>
    </row>
    <row r="137" spans="1:10" ht="16.8" x14ac:dyDescent="0.35">
      <c r="A137" s="33" t="s">
        <v>73</v>
      </c>
      <c r="B137" s="33">
        <v>151</v>
      </c>
      <c r="C137" s="33"/>
      <c r="D137">
        <f>IFERROR(VLOOKUP($B137,FORM6_114_2!$B$3:$H$211,Expenses!D$1,FALSE),0)</f>
        <v>11460072</v>
      </c>
      <c r="E137">
        <f>IFERROR(VLOOKUP($B137,FORM6_114_2!$B$3:$H$211,Expenses!E$1,FALSE),0)</f>
        <v>10897842</v>
      </c>
      <c r="F137">
        <f>IFERROR(VLOOKUP($B137,FORM6_114_2!$B$3:$H$211,Expenses!F$1,FALSE),0)</f>
        <v>13025661</v>
      </c>
      <c r="G137">
        <f>IFERROR(VLOOKUP($B137,FORM6_114_2!$B$3:$H$211,Expenses!G$1,FALSE),0)</f>
        <v>15451127</v>
      </c>
      <c r="H137">
        <f>IFERROR(VLOOKUP($B137,FORM6_114_2!$B$3:$H$211,Expenses!H$1,FALSE),0)</f>
        <v>14631105</v>
      </c>
      <c r="I137">
        <f>IFERROR(VLOOKUP($B137,FORM6_114_2!$B$3:$H$211,Expenses!I$1,FALSE),0)</f>
        <v>13469060</v>
      </c>
      <c r="J137" t="b">
        <f t="shared" si="4"/>
        <v>0</v>
      </c>
    </row>
    <row r="138" spans="1:10" ht="16.8" x14ac:dyDescent="0.35">
      <c r="A138" s="33" t="s">
        <v>74</v>
      </c>
      <c r="B138" s="33">
        <v>153</v>
      </c>
      <c r="C138" s="33"/>
      <c r="D138">
        <f>IFERROR(VLOOKUP($B138,FORM6_114_2!$B$3:$H$211,Expenses!D$1,FALSE),0)</f>
        <v>6549276</v>
      </c>
      <c r="E138">
        <f>IFERROR(VLOOKUP($B138,FORM6_114_2!$B$3:$H$211,Expenses!E$1,FALSE),0)</f>
        <v>9952469</v>
      </c>
      <c r="F138">
        <f>IFERROR(VLOOKUP($B138,FORM6_114_2!$B$3:$H$211,Expenses!F$1,FALSE),0)</f>
        <v>26533746</v>
      </c>
      <c r="G138">
        <f>IFERROR(VLOOKUP($B138,FORM6_114_2!$B$3:$H$211,Expenses!G$1,FALSE),0)</f>
        <v>27659148</v>
      </c>
      <c r="H138">
        <f>IFERROR(VLOOKUP($B138,FORM6_114_2!$B$3:$H$211,Expenses!H$1,FALSE),0)</f>
        <v>27778385</v>
      </c>
      <c r="I138">
        <f>IFERROR(VLOOKUP($B138,FORM6_114_2!$B$3:$H$211,Expenses!I$1,FALSE),0)</f>
        <v>28011587</v>
      </c>
      <c r="J138" t="b">
        <f t="shared" si="4"/>
        <v>0</v>
      </c>
    </row>
    <row r="139" spans="1:10" ht="16.8" x14ac:dyDescent="0.35">
      <c r="A139" s="33" t="s">
        <v>76</v>
      </c>
      <c r="B139" s="33">
        <v>157</v>
      </c>
      <c r="C139" s="33"/>
      <c r="D139">
        <f>IFERROR(VLOOKUP($B139,FORM6_114_2!$B$3:$H$211,Expenses!D$1,FALSE),0)</f>
        <v>233533640</v>
      </c>
      <c r="E139">
        <f>IFERROR(VLOOKUP($B139,FORM6_114_2!$B$3:$H$211,Expenses!E$1,FALSE),0)</f>
        <v>262669368</v>
      </c>
      <c r="F139">
        <f>IFERROR(VLOOKUP($B139,FORM6_114_2!$B$3:$H$211,Expenses!F$1,FALSE),0)</f>
        <v>334989616</v>
      </c>
      <c r="G139">
        <f>IFERROR(VLOOKUP($B139,FORM6_114_2!$B$3:$H$211,Expenses!G$1,FALSE),0)</f>
        <v>315218813</v>
      </c>
      <c r="H139">
        <f>IFERROR(VLOOKUP($B139,FORM6_114_2!$B$3:$H$211,Expenses!H$1,FALSE),0)</f>
        <v>319351680</v>
      </c>
      <c r="I139">
        <f>IFERROR(VLOOKUP($B139,FORM6_114_2!$B$3:$H$211,Expenses!I$1,FALSE),0)</f>
        <v>363021240</v>
      </c>
      <c r="J139" t="b">
        <f t="shared" si="4"/>
        <v>0</v>
      </c>
    </row>
    <row r="140" spans="1:10" ht="16.8" x14ac:dyDescent="0.35">
      <c r="A140" s="33" t="s">
        <v>77</v>
      </c>
      <c r="B140" s="33">
        <v>158</v>
      </c>
      <c r="C140" s="33"/>
      <c r="D140">
        <f>IFERROR(VLOOKUP($B140,FORM6_114_2!$B$3:$H$211,Expenses!D$1,FALSE),0)</f>
        <v>81387661</v>
      </c>
      <c r="E140">
        <f>IFERROR(VLOOKUP($B140,FORM6_114_2!$B$3:$H$211,Expenses!E$1,FALSE),0)</f>
        <v>94377072</v>
      </c>
      <c r="F140">
        <f>IFERROR(VLOOKUP($B140,FORM6_114_2!$B$3:$H$211,Expenses!F$1,FALSE),0)</f>
        <v>102237631</v>
      </c>
      <c r="G140">
        <f>IFERROR(VLOOKUP($B140,FORM6_114_2!$B$3:$H$211,Expenses!G$1,FALSE),0)</f>
        <v>134022389</v>
      </c>
      <c r="H140">
        <f>IFERROR(VLOOKUP($B140,FORM6_114_2!$B$3:$H$211,Expenses!H$1,FALSE),0)</f>
        <v>167090376</v>
      </c>
      <c r="I140">
        <f>IFERROR(VLOOKUP($B140,FORM6_114_2!$B$3:$H$211,Expenses!I$1,FALSE),0)</f>
        <v>215404661</v>
      </c>
      <c r="J140" t="b">
        <f t="shared" si="4"/>
        <v>0</v>
      </c>
    </row>
    <row r="141" spans="1:10" ht="16.8" x14ac:dyDescent="0.35">
      <c r="A141" s="33" t="s">
        <v>78</v>
      </c>
      <c r="B141" s="33">
        <v>162</v>
      </c>
      <c r="C141" s="33"/>
      <c r="D141">
        <f>IFERROR(VLOOKUP($B141,FORM6_114_2!$B$3:$H$211,Expenses!D$1,FALSE),0)</f>
        <v>2746441</v>
      </c>
      <c r="E141">
        <f>IFERROR(VLOOKUP($B141,FORM6_114_2!$B$3:$H$211,Expenses!E$1,FALSE),0)</f>
        <v>2572308</v>
      </c>
      <c r="F141">
        <f>IFERROR(VLOOKUP($B141,FORM6_114_2!$B$3:$H$211,Expenses!F$1,FALSE),0)</f>
        <v>6161509</v>
      </c>
      <c r="G141">
        <f>IFERROR(VLOOKUP($B141,FORM6_114_2!$B$3:$H$211,Expenses!G$1,FALSE),0)</f>
        <v>7740168</v>
      </c>
      <c r="H141">
        <f>IFERROR(VLOOKUP($B141,FORM6_114_2!$B$3:$H$211,Expenses!H$1,FALSE),0)</f>
        <v>7943145</v>
      </c>
      <c r="I141">
        <f>IFERROR(VLOOKUP($B141,FORM6_114_2!$B$3:$H$211,Expenses!I$1,FALSE),0)</f>
        <v>4118401</v>
      </c>
      <c r="J141" t="b">
        <f t="shared" si="4"/>
        <v>0</v>
      </c>
    </row>
    <row r="142" spans="1:10" ht="16.8" x14ac:dyDescent="0.35">
      <c r="A142" s="33" t="s">
        <v>79</v>
      </c>
      <c r="B142" s="33">
        <v>164</v>
      </c>
      <c r="C142" s="33"/>
      <c r="D142">
        <f>IFERROR(VLOOKUP($B142,FORM6_114_2!$B$3:$H$211,Expenses!D$1,FALSE),0)</f>
        <v>5009995</v>
      </c>
      <c r="E142">
        <f>IFERROR(VLOOKUP($B142,FORM6_114_2!$B$3:$H$211,Expenses!E$1,FALSE),0)</f>
        <v>5066762</v>
      </c>
      <c r="F142">
        <f>IFERROR(VLOOKUP($B142,FORM6_114_2!$B$3:$H$211,Expenses!F$1,FALSE),0)</f>
        <v>6601278</v>
      </c>
      <c r="G142">
        <f>IFERROR(VLOOKUP($B142,FORM6_114_2!$B$3:$H$211,Expenses!G$1,FALSE),0)</f>
        <v>10532056</v>
      </c>
      <c r="H142">
        <f>IFERROR(VLOOKUP($B142,FORM6_114_2!$B$3:$H$211,Expenses!H$1,FALSE),0)</f>
        <v>8007206</v>
      </c>
      <c r="I142">
        <f>IFERROR(VLOOKUP($B142,FORM6_114_2!$B$3:$H$211,Expenses!I$1,FALSE),0)</f>
        <v>9259122</v>
      </c>
      <c r="J142" t="b">
        <f t="shared" si="4"/>
        <v>0</v>
      </c>
    </row>
    <row r="143" spans="1:10" ht="16.8" x14ac:dyDescent="0.35">
      <c r="A143" s="33" t="s">
        <v>80</v>
      </c>
      <c r="B143" s="33">
        <v>165</v>
      </c>
      <c r="C143" s="33">
        <v>261</v>
      </c>
      <c r="D143">
        <f>IFERROR(VLOOKUP($B143,FORM6_114_2!$B$3:$H$211,Expenses!D$1,FALSE),0)</f>
        <v>2281558</v>
      </c>
      <c r="E143">
        <f>IFERROR(VLOOKUP($B143,FORM6_114_2!$B$3:$H$211,Expenses!E$1,FALSE),0)</f>
        <v>3561071</v>
      </c>
      <c r="F143">
        <f>IFERROR(VLOOKUP($B143,FORM6_114_2!$B$3:$H$211,Expenses!F$1,FALSE),0)</f>
        <v>1795537</v>
      </c>
      <c r="G143">
        <f>IFERROR(VLOOKUP($B143,FORM6_114_2!$B$3:$H$211,Expenses!G$1,FALSE),0)</f>
        <v>2374794</v>
      </c>
      <c r="H143">
        <f>IFERROR(VLOOKUP($B143,FORM6_114_2!$B$3:$H$211,Expenses!H$1,FALSE),0)</f>
        <v>5154414</v>
      </c>
      <c r="I143">
        <f>IFERROR(VLOOKUP($B143,FORM6_114_2!$B$3:$H$211,Expenses!I$1,FALSE),0)</f>
        <v>4403479</v>
      </c>
      <c r="J143" t="b">
        <f t="shared" si="4"/>
        <v>0</v>
      </c>
    </row>
    <row r="144" spans="1:10" ht="16.8" x14ac:dyDescent="0.35">
      <c r="A144" s="33" t="s">
        <v>81</v>
      </c>
      <c r="B144" s="33">
        <v>167</v>
      </c>
      <c r="C144" s="33"/>
      <c r="D144">
        <f>IFERROR(VLOOKUP($B144,FORM6_114_2!$B$3:$H$211,Expenses!D$1,FALSE),0)</f>
        <v>9759481</v>
      </c>
      <c r="E144">
        <f>IFERROR(VLOOKUP($B144,FORM6_114_2!$B$3:$H$211,Expenses!E$1,FALSE),0)</f>
        <v>11065483</v>
      </c>
      <c r="F144">
        <f>IFERROR(VLOOKUP($B144,FORM6_114_2!$B$3:$H$211,Expenses!F$1,FALSE),0)</f>
        <v>13605639</v>
      </c>
      <c r="G144">
        <f>IFERROR(VLOOKUP($B144,FORM6_114_2!$B$3:$H$211,Expenses!G$1,FALSE),0)</f>
        <v>15088926</v>
      </c>
      <c r="H144">
        <f>IFERROR(VLOOKUP($B144,FORM6_114_2!$B$3:$H$211,Expenses!H$1,FALSE),0)</f>
        <v>15306241</v>
      </c>
      <c r="I144">
        <f>IFERROR(VLOOKUP($B144,FORM6_114_2!$B$3:$H$211,Expenses!I$1,FALSE),0)</f>
        <v>15154298</v>
      </c>
      <c r="J144" t="b">
        <f t="shared" si="4"/>
        <v>0</v>
      </c>
    </row>
    <row r="145" spans="1:10" ht="16.8" x14ac:dyDescent="0.35">
      <c r="A145" s="33" t="s">
        <v>83</v>
      </c>
      <c r="B145" s="33">
        <v>171</v>
      </c>
      <c r="C145" s="33"/>
      <c r="D145">
        <f>IFERROR(VLOOKUP($B145,FORM6_114_2!$B$3:$H$211,Expenses!D$1,FALSE),0)</f>
        <v>3359370</v>
      </c>
      <c r="E145">
        <f>IFERROR(VLOOKUP($B145,FORM6_114_2!$B$3:$H$211,Expenses!E$1,FALSE),0)</f>
        <v>4628468</v>
      </c>
      <c r="F145">
        <f>IFERROR(VLOOKUP($B145,FORM6_114_2!$B$3:$H$211,Expenses!F$1,FALSE),0)</f>
        <v>5759265</v>
      </c>
      <c r="G145">
        <f>IFERROR(VLOOKUP($B145,FORM6_114_2!$B$3:$H$211,Expenses!G$1,FALSE),0)</f>
        <v>3571414</v>
      </c>
      <c r="H145">
        <f>IFERROR(VLOOKUP($B145,FORM6_114_2!$B$3:$H$211,Expenses!H$1,FALSE),0)</f>
        <v>4688099</v>
      </c>
      <c r="I145">
        <f>IFERROR(VLOOKUP($B145,FORM6_114_2!$B$3:$H$211,Expenses!I$1,FALSE),0)</f>
        <v>4134072</v>
      </c>
      <c r="J145" t="b">
        <f t="shared" si="4"/>
        <v>0</v>
      </c>
    </row>
    <row r="146" spans="1:10" ht="16.8" x14ac:dyDescent="0.35">
      <c r="A146" s="33" t="s">
        <v>84</v>
      </c>
      <c r="B146" s="33">
        <v>173</v>
      </c>
      <c r="C146" s="33"/>
      <c r="D146">
        <f>IFERROR(VLOOKUP($B146,FORM6_114_2!$B$3:$H$211,Expenses!D$1,FALSE),0)</f>
        <v>5497605</v>
      </c>
      <c r="E146">
        <f>IFERROR(VLOOKUP($B146,FORM6_114_2!$B$3:$H$211,Expenses!E$1,FALSE),0)</f>
        <v>3936879</v>
      </c>
      <c r="F146">
        <f>IFERROR(VLOOKUP($B146,FORM6_114_2!$B$3:$H$211,Expenses!F$1,FALSE),0)</f>
        <v>4830816</v>
      </c>
      <c r="G146">
        <f>IFERROR(VLOOKUP($B146,FORM6_114_2!$B$3:$H$211,Expenses!G$1,FALSE),0)</f>
        <v>7027837</v>
      </c>
      <c r="H146">
        <f>IFERROR(VLOOKUP($B146,FORM6_114_2!$B$3:$H$211,Expenses!H$1,FALSE),0)</f>
        <v>7148006</v>
      </c>
      <c r="I146">
        <f>IFERROR(VLOOKUP($B146,FORM6_114_2!$B$3:$H$211,Expenses!I$1,FALSE),0)</f>
        <v>6788340</v>
      </c>
      <c r="J146" t="b">
        <f t="shared" si="4"/>
        <v>0</v>
      </c>
    </row>
    <row r="147" spans="1:10" ht="16.8" x14ac:dyDescent="0.35">
      <c r="A147" s="33" t="s">
        <v>85</v>
      </c>
      <c r="B147" s="33">
        <v>175</v>
      </c>
      <c r="C147" s="33"/>
      <c r="D147">
        <f>IFERROR(VLOOKUP($B147,FORM6_114_2!$B$3:$H$211,Expenses!D$1,FALSE),0)</f>
        <v>24463095</v>
      </c>
      <c r="E147">
        <f>IFERROR(VLOOKUP($B147,FORM6_114_2!$B$3:$H$211,Expenses!E$1,FALSE),0)</f>
        <v>28338045</v>
      </c>
      <c r="F147">
        <f>IFERROR(VLOOKUP($B147,FORM6_114_2!$B$3:$H$211,Expenses!F$1,FALSE),0)</f>
        <v>27758136</v>
      </c>
      <c r="G147">
        <f>IFERROR(VLOOKUP($B147,FORM6_114_2!$B$3:$H$211,Expenses!G$1,FALSE),0)</f>
        <v>39106123</v>
      </c>
      <c r="H147">
        <f>IFERROR(VLOOKUP($B147,FORM6_114_2!$B$3:$H$211,Expenses!H$1,FALSE),0)</f>
        <v>46723194</v>
      </c>
      <c r="I147">
        <f>IFERROR(VLOOKUP($B147,FORM6_114_2!$B$3:$H$211,Expenses!I$1,FALSE),0)</f>
        <v>36308048</v>
      </c>
      <c r="J147" t="b">
        <f t="shared" si="4"/>
        <v>0</v>
      </c>
    </row>
    <row r="148" spans="1:10" ht="16.8" x14ac:dyDescent="0.35">
      <c r="A148" s="33" t="s">
        <v>86</v>
      </c>
      <c r="B148" s="33">
        <v>176</v>
      </c>
      <c r="C148" s="33"/>
      <c r="D148">
        <f>IFERROR(VLOOKUP($B148,FORM6_114_2!$B$3:$H$211,Expenses!D$1,FALSE),0)</f>
        <v>14185913</v>
      </c>
      <c r="E148">
        <f>IFERROR(VLOOKUP($B148,FORM6_114_2!$B$3:$H$211,Expenses!E$1,FALSE),0)</f>
        <v>16047440</v>
      </c>
      <c r="F148">
        <f>IFERROR(VLOOKUP($B148,FORM6_114_2!$B$3:$H$211,Expenses!F$1,FALSE),0)</f>
        <v>16643421</v>
      </c>
      <c r="G148">
        <f>IFERROR(VLOOKUP($B148,FORM6_114_2!$B$3:$H$211,Expenses!G$1,FALSE),0)</f>
        <v>17425432</v>
      </c>
      <c r="H148">
        <f>IFERROR(VLOOKUP($B148,FORM6_114_2!$B$3:$H$211,Expenses!H$1,FALSE),0)</f>
        <v>21297533</v>
      </c>
      <c r="I148">
        <f>IFERROR(VLOOKUP($B148,FORM6_114_2!$B$3:$H$211,Expenses!I$1,FALSE),0)</f>
        <v>25721342</v>
      </c>
      <c r="J148" t="b">
        <f t="shared" si="4"/>
        <v>0</v>
      </c>
    </row>
    <row r="149" spans="1:10" ht="16.8" x14ac:dyDescent="0.35">
      <c r="A149" s="33" t="s">
        <v>87</v>
      </c>
      <c r="B149" s="33">
        <v>177</v>
      </c>
      <c r="C149" s="33"/>
      <c r="D149">
        <f>IFERROR(VLOOKUP($B149,FORM6_114_2!$B$3:$H$211,Expenses!D$1,FALSE),0)</f>
        <v>39304352</v>
      </c>
      <c r="E149">
        <f>IFERROR(VLOOKUP($B149,FORM6_114_2!$B$3:$H$211,Expenses!E$1,FALSE),0)</f>
        <v>47507078</v>
      </c>
      <c r="F149">
        <f>IFERROR(VLOOKUP($B149,FORM6_114_2!$B$3:$H$211,Expenses!F$1,FALSE),0)</f>
        <v>45393969</v>
      </c>
      <c r="G149">
        <f>IFERROR(VLOOKUP($B149,FORM6_114_2!$B$3:$H$211,Expenses!G$1,FALSE),0)</f>
        <v>51793823</v>
      </c>
      <c r="H149">
        <f>IFERROR(VLOOKUP($B149,FORM6_114_2!$B$3:$H$211,Expenses!H$1,FALSE),0)</f>
        <v>57105015</v>
      </c>
      <c r="I149">
        <f>IFERROR(VLOOKUP($B149,FORM6_114_2!$B$3:$H$211,Expenses!I$1,FALSE),0)</f>
        <v>57209061</v>
      </c>
      <c r="J149" t="b">
        <f t="shared" si="4"/>
        <v>0</v>
      </c>
    </row>
    <row r="150" spans="1:10" ht="16.8" x14ac:dyDescent="0.35">
      <c r="A150" s="33" t="s">
        <v>88</v>
      </c>
      <c r="B150" s="33">
        <v>180</v>
      </c>
      <c r="C150" s="33"/>
      <c r="D150">
        <f>IFERROR(VLOOKUP($B150,FORM6_114_2!$B$3:$H$211,Expenses!D$1,FALSE),0)</f>
        <v>294125519</v>
      </c>
      <c r="E150">
        <f>IFERROR(VLOOKUP($B150,FORM6_114_2!$B$3:$H$211,Expenses!E$1,FALSE),0)</f>
        <v>321771510</v>
      </c>
      <c r="F150">
        <f>IFERROR(VLOOKUP($B150,FORM6_114_2!$B$3:$H$211,Expenses!F$1,FALSE),0)</f>
        <v>361227897</v>
      </c>
      <c r="G150">
        <f>IFERROR(VLOOKUP($B150,FORM6_114_2!$B$3:$H$211,Expenses!G$1,FALSE),0)</f>
        <v>376778456</v>
      </c>
      <c r="H150">
        <f>IFERROR(VLOOKUP($B150,FORM6_114_2!$B$3:$H$211,Expenses!H$1,FALSE),0)</f>
        <v>435139855</v>
      </c>
      <c r="I150">
        <f>IFERROR(VLOOKUP($B150,FORM6_114_2!$B$3:$H$211,Expenses!I$1,FALSE),0)</f>
        <v>639232930</v>
      </c>
      <c r="J150" t="b">
        <f t="shared" si="4"/>
        <v>0</v>
      </c>
    </row>
    <row r="151" spans="1:10" ht="16.8" x14ac:dyDescent="0.35">
      <c r="A151" s="33" t="s">
        <v>89</v>
      </c>
      <c r="B151" s="33">
        <v>181</v>
      </c>
      <c r="C151" s="33"/>
      <c r="D151">
        <f>IFERROR(VLOOKUP($B151,FORM6_114_2!$B$3:$H$211,Expenses!D$1,FALSE),0)</f>
        <v>30362515</v>
      </c>
      <c r="E151">
        <f>IFERROR(VLOOKUP($B151,FORM6_114_2!$B$3:$H$211,Expenses!E$1,FALSE),0)</f>
        <v>29413825</v>
      </c>
      <c r="F151">
        <f>IFERROR(VLOOKUP($B151,FORM6_114_2!$B$3:$H$211,Expenses!F$1,FALSE),0)</f>
        <v>31967772</v>
      </c>
      <c r="G151">
        <f>IFERROR(VLOOKUP($B151,FORM6_114_2!$B$3:$H$211,Expenses!G$1,FALSE),0)</f>
        <v>32046238</v>
      </c>
      <c r="H151">
        <f>IFERROR(VLOOKUP($B151,FORM6_114_2!$B$3:$H$211,Expenses!H$1,FALSE),0)</f>
        <v>28159379</v>
      </c>
      <c r="I151">
        <f>IFERROR(VLOOKUP($B151,FORM6_114_2!$B$3:$H$211,Expenses!I$1,FALSE),0)</f>
        <v>34548671</v>
      </c>
      <c r="J151" t="b">
        <f t="shared" si="4"/>
        <v>0</v>
      </c>
    </row>
    <row r="152" spans="1:10" ht="16.8" x14ac:dyDescent="0.35">
      <c r="A152" s="33" t="s">
        <v>90</v>
      </c>
      <c r="B152" s="33">
        <v>182</v>
      </c>
      <c r="C152" s="33"/>
      <c r="D152">
        <f>IFERROR(VLOOKUP($B152,FORM6_114_2!$B$3:$H$211,Expenses!D$1,FALSE),0)</f>
        <v>16186416</v>
      </c>
      <c r="E152">
        <f>IFERROR(VLOOKUP($B152,FORM6_114_2!$B$3:$H$211,Expenses!E$1,FALSE),0)</f>
        <v>18059311</v>
      </c>
      <c r="F152">
        <f>IFERROR(VLOOKUP($B152,FORM6_114_2!$B$3:$H$211,Expenses!F$1,FALSE),0)</f>
        <v>21215238</v>
      </c>
      <c r="G152">
        <f>IFERROR(VLOOKUP($B152,FORM6_114_2!$B$3:$H$211,Expenses!G$1,FALSE),0)</f>
        <v>17981411</v>
      </c>
      <c r="H152">
        <f>IFERROR(VLOOKUP($B152,FORM6_114_2!$B$3:$H$211,Expenses!H$1,FALSE),0)</f>
        <v>22595391</v>
      </c>
      <c r="I152">
        <f>IFERROR(VLOOKUP($B152,FORM6_114_2!$B$3:$H$211,Expenses!I$1,FALSE),0)</f>
        <v>20252811</v>
      </c>
      <c r="J152" t="b">
        <f t="shared" si="4"/>
        <v>0</v>
      </c>
    </row>
    <row r="153" spans="1:10" ht="16.8" x14ac:dyDescent="0.35">
      <c r="A153" s="33" t="s">
        <v>91</v>
      </c>
      <c r="B153" s="33">
        <v>183</v>
      </c>
      <c r="C153" s="33"/>
      <c r="D153">
        <f>IFERROR(VLOOKUP($B153,FORM6_114_2!$B$3:$H$211,Expenses!D$1,FALSE),0)</f>
        <v>23509783</v>
      </c>
      <c r="E153">
        <f>IFERROR(VLOOKUP($B153,FORM6_114_2!$B$3:$H$211,Expenses!E$1,FALSE),0)</f>
        <v>24556062</v>
      </c>
      <c r="F153">
        <f>IFERROR(VLOOKUP($B153,FORM6_114_2!$B$3:$H$211,Expenses!F$1,FALSE),0)</f>
        <v>29042326</v>
      </c>
      <c r="G153">
        <f>IFERROR(VLOOKUP($B153,FORM6_114_2!$B$3:$H$211,Expenses!G$1,FALSE),0)</f>
        <v>30036010</v>
      </c>
      <c r="H153">
        <f>IFERROR(VLOOKUP($B153,FORM6_114_2!$B$3:$H$211,Expenses!H$1,FALSE),0)</f>
        <v>30001372</v>
      </c>
      <c r="I153">
        <f>IFERROR(VLOOKUP($B153,FORM6_114_2!$B$3:$H$211,Expenses!I$1,FALSE),0)</f>
        <v>30614854</v>
      </c>
      <c r="J153" t="b">
        <f t="shared" si="4"/>
        <v>0</v>
      </c>
    </row>
    <row r="154" spans="1:10" ht="16.8" x14ac:dyDescent="0.35">
      <c r="A154" s="33" t="s">
        <v>92</v>
      </c>
      <c r="B154" s="33">
        <v>184</v>
      </c>
      <c r="C154" s="33"/>
      <c r="D154">
        <f>IFERROR(VLOOKUP($B154,FORM6_114_2!$B$3:$H$211,Expenses!D$1,FALSE),0)</f>
        <v>12751692</v>
      </c>
      <c r="E154">
        <f>IFERROR(VLOOKUP($B154,FORM6_114_2!$B$3:$H$211,Expenses!E$1,FALSE),0)</f>
        <v>13301085</v>
      </c>
      <c r="F154">
        <f>IFERROR(VLOOKUP($B154,FORM6_114_2!$B$3:$H$211,Expenses!F$1,FALSE),0)</f>
        <v>13522848</v>
      </c>
      <c r="G154">
        <f>IFERROR(VLOOKUP($B154,FORM6_114_2!$B$3:$H$211,Expenses!G$1,FALSE),0)</f>
        <v>16404565</v>
      </c>
      <c r="H154">
        <f>IFERROR(VLOOKUP($B154,FORM6_114_2!$B$3:$H$211,Expenses!H$1,FALSE),0)</f>
        <v>26984001</v>
      </c>
      <c r="I154">
        <f>IFERROR(VLOOKUP($B154,FORM6_114_2!$B$3:$H$211,Expenses!I$1,FALSE),0)</f>
        <v>31434083</v>
      </c>
      <c r="J154" t="b">
        <f t="shared" si="4"/>
        <v>0</v>
      </c>
    </row>
    <row r="155" spans="1:10" ht="16.8" x14ac:dyDescent="0.35">
      <c r="A155" s="33" t="s">
        <v>94</v>
      </c>
      <c r="B155" s="33">
        <v>187</v>
      </c>
      <c r="C155" s="33"/>
      <c r="D155">
        <f>IFERROR(VLOOKUP($B155,FORM6_114_2!$B$3:$H$211,Expenses!D$1,FALSE),0)</f>
        <v>95355899</v>
      </c>
      <c r="E155">
        <f>IFERROR(VLOOKUP($B155,FORM6_114_2!$B$3:$H$211,Expenses!E$1,FALSE),0)</f>
        <v>92855641</v>
      </c>
      <c r="F155">
        <f>IFERROR(VLOOKUP($B155,FORM6_114_2!$B$3:$H$211,Expenses!F$1,FALSE),0)</f>
        <v>83529024</v>
      </c>
      <c r="G155">
        <f>IFERROR(VLOOKUP($B155,FORM6_114_2!$B$3:$H$211,Expenses!G$1,FALSE),0)</f>
        <v>93025583</v>
      </c>
      <c r="H155">
        <f>IFERROR(VLOOKUP($B155,FORM6_114_2!$B$3:$H$211,Expenses!H$1,FALSE),0)</f>
        <v>95099072</v>
      </c>
      <c r="I155">
        <f>IFERROR(VLOOKUP($B155,FORM6_114_2!$B$3:$H$211,Expenses!I$1,FALSE),0)</f>
        <v>123105600</v>
      </c>
      <c r="J155" t="b">
        <f t="shared" si="4"/>
        <v>0</v>
      </c>
    </row>
    <row r="156" spans="1:10" ht="16.8" x14ac:dyDescent="0.35">
      <c r="A156" s="33" t="s">
        <v>95</v>
      </c>
      <c r="B156" s="33">
        <v>188</v>
      </c>
      <c r="C156" s="33"/>
      <c r="D156">
        <f>IFERROR(VLOOKUP($B156,FORM6_114_2!$B$3:$H$211,Expenses!D$1,FALSE),0)</f>
        <v>2620776</v>
      </c>
      <c r="E156">
        <f>IFERROR(VLOOKUP($B156,FORM6_114_2!$B$3:$H$211,Expenses!E$1,FALSE),0)</f>
        <v>3104877</v>
      </c>
      <c r="F156">
        <f>IFERROR(VLOOKUP($B156,FORM6_114_2!$B$3:$H$211,Expenses!F$1,FALSE),0)</f>
        <v>1949731</v>
      </c>
      <c r="G156">
        <f>IFERROR(VLOOKUP($B156,FORM6_114_2!$B$3:$H$211,Expenses!G$1,FALSE),0)</f>
        <v>2835408</v>
      </c>
      <c r="H156">
        <f>IFERROR(VLOOKUP($B156,FORM6_114_2!$B$3:$H$211,Expenses!H$1,FALSE),0)</f>
        <v>3612072</v>
      </c>
      <c r="I156">
        <f>IFERROR(VLOOKUP($B156,FORM6_114_2!$B$3:$H$211,Expenses!I$1,FALSE),0)</f>
        <v>4943326</v>
      </c>
      <c r="J156" t="b">
        <f t="shared" si="4"/>
        <v>0</v>
      </c>
    </row>
    <row r="157" spans="1:10" ht="16.8" x14ac:dyDescent="0.35">
      <c r="A157" s="33" t="s">
        <v>96</v>
      </c>
      <c r="B157" s="33">
        <v>190</v>
      </c>
      <c r="C157" s="33"/>
      <c r="D157">
        <f>IFERROR(VLOOKUP($B157,FORM6_114_2!$B$3:$H$211,Expenses!D$1,FALSE),0)</f>
        <v>10256603</v>
      </c>
      <c r="E157">
        <f>IFERROR(VLOOKUP($B157,FORM6_114_2!$B$3:$H$211,Expenses!E$1,FALSE),0)</f>
        <v>10430689</v>
      </c>
      <c r="F157">
        <f>IFERROR(VLOOKUP($B157,FORM6_114_2!$B$3:$H$211,Expenses!F$1,FALSE),0)</f>
        <v>19571930</v>
      </c>
      <c r="G157">
        <f>IFERROR(VLOOKUP($B157,FORM6_114_2!$B$3:$H$211,Expenses!G$1,FALSE),0)</f>
        <v>19217939</v>
      </c>
      <c r="H157">
        <f>IFERROR(VLOOKUP($B157,FORM6_114_2!$B$3:$H$211,Expenses!H$1,FALSE),0)</f>
        <v>24011205</v>
      </c>
      <c r="I157">
        <f>IFERROR(VLOOKUP($B157,FORM6_114_2!$B$3:$H$211,Expenses!I$1,FALSE),0)</f>
        <v>21738253</v>
      </c>
      <c r="J157" t="b">
        <f t="shared" si="4"/>
        <v>0</v>
      </c>
    </row>
    <row r="158" spans="1:10" ht="16.8" x14ac:dyDescent="0.35">
      <c r="A158" s="33" t="s">
        <v>98</v>
      </c>
      <c r="B158" s="33">
        <v>195</v>
      </c>
      <c r="C158" s="33"/>
      <c r="D158">
        <f>IFERROR(VLOOKUP($B158,FORM6_114_2!$B$3:$H$211,Expenses!D$1,FALSE),0)</f>
        <v>1327714</v>
      </c>
      <c r="E158">
        <f>IFERROR(VLOOKUP($B158,FORM6_114_2!$B$3:$H$211,Expenses!E$1,FALSE),0)</f>
        <v>1327927</v>
      </c>
      <c r="F158">
        <f>IFERROR(VLOOKUP($B158,FORM6_114_2!$B$3:$H$211,Expenses!F$1,FALSE),0)</f>
        <v>1328206</v>
      </c>
      <c r="G158">
        <f>IFERROR(VLOOKUP($B158,FORM6_114_2!$B$3:$H$211,Expenses!G$1,FALSE),0)</f>
        <v>1327797</v>
      </c>
      <c r="H158">
        <f>IFERROR(VLOOKUP($B158,FORM6_114_2!$B$3:$H$211,Expenses!H$1,FALSE),0)</f>
        <v>1327210</v>
      </c>
      <c r="I158">
        <f>IFERROR(VLOOKUP($B158,FORM6_114_2!$B$3:$H$211,Expenses!I$1,FALSE),0)</f>
        <v>1327494</v>
      </c>
      <c r="J158" t="b">
        <f t="shared" si="4"/>
        <v>0</v>
      </c>
    </row>
    <row r="159" spans="1:10" ht="16.8" x14ac:dyDescent="0.35">
      <c r="A159" s="33" t="s">
        <v>99</v>
      </c>
      <c r="B159" s="33">
        <v>196</v>
      </c>
      <c r="C159" s="33"/>
      <c r="D159">
        <f>IFERROR(VLOOKUP($B159,FORM6_114_2!$B$3:$H$211,Expenses!D$1,FALSE),0)</f>
        <v>7184311</v>
      </c>
      <c r="E159">
        <f>IFERROR(VLOOKUP($B159,FORM6_114_2!$B$3:$H$211,Expenses!E$1,FALSE),0)</f>
        <v>12957460</v>
      </c>
      <c r="F159">
        <f>IFERROR(VLOOKUP($B159,FORM6_114_2!$B$3:$H$211,Expenses!F$1,FALSE),0)</f>
        <v>11198073</v>
      </c>
      <c r="G159">
        <f>IFERROR(VLOOKUP($B159,FORM6_114_2!$B$3:$H$211,Expenses!G$1,FALSE),0)</f>
        <v>14235362</v>
      </c>
      <c r="H159">
        <f>IFERROR(VLOOKUP($B159,FORM6_114_2!$B$3:$H$211,Expenses!H$1,FALSE),0)</f>
        <v>13584356</v>
      </c>
      <c r="I159">
        <f>IFERROR(VLOOKUP($B159,FORM6_114_2!$B$3:$H$211,Expenses!I$1,FALSE),0)</f>
        <v>14567433</v>
      </c>
      <c r="J159" t="b">
        <f t="shared" si="4"/>
        <v>0</v>
      </c>
    </row>
    <row r="160" spans="1:10" ht="16.8" x14ac:dyDescent="0.35">
      <c r="A160" s="33" t="s">
        <v>100</v>
      </c>
      <c r="B160" s="33">
        <v>197</v>
      </c>
      <c r="C160" s="33"/>
      <c r="D160">
        <f>IFERROR(VLOOKUP($B160,FORM6_114_2!$B$3:$H$211,Expenses!D$1,FALSE),0)</f>
        <v>2377802</v>
      </c>
      <c r="E160">
        <f>IFERROR(VLOOKUP($B160,FORM6_114_2!$B$3:$H$211,Expenses!E$1,FALSE),0)</f>
        <v>1303734</v>
      </c>
      <c r="F160">
        <f>IFERROR(VLOOKUP($B160,FORM6_114_2!$B$3:$H$211,Expenses!F$1,FALSE),0)</f>
        <v>2276638</v>
      </c>
      <c r="G160">
        <f>IFERROR(VLOOKUP($B160,FORM6_114_2!$B$3:$H$211,Expenses!G$1,FALSE),0)</f>
        <v>1872709</v>
      </c>
      <c r="H160">
        <f>IFERROR(VLOOKUP($B160,FORM6_114_2!$B$3:$H$211,Expenses!H$1,FALSE),0)</f>
        <v>1294934</v>
      </c>
      <c r="I160">
        <f>IFERROR(VLOOKUP($B160,FORM6_114_2!$B$3:$H$211,Expenses!I$1,FALSE),0)</f>
        <v>2820404</v>
      </c>
      <c r="J160" t="b">
        <f t="shared" si="4"/>
        <v>0</v>
      </c>
    </row>
    <row r="161" spans="1:10" ht="16.8" x14ac:dyDescent="0.35">
      <c r="A161" s="33" t="s">
        <v>102</v>
      </c>
      <c r="B161" s="33">
        <v>214</v>
      </c>
      <c r="C161" s="33"/>
      <c r="D161">
        <f>IFERROR(VLOOKUP($B161,FORM6_114_2!$B$3:$H$211,Expenses!D$1,FALSE),0)</f>
        <v>10829414</v>
      </c>
      <c r="E161">
        <f>IFERROR(VLOOKUP($B161,FORM6_114_2!$B$3:$H$211,Expenses!E$1,FALSE),0)</f>
        <v>7473718</v>
      </c>
      <c r="F161">
        <f>IFERROR(VLOOKUP($B161,FORM6_114_2!$B$3:$H$211,Expenses!F$1,FALSE),0)</f>
        <v>8552700</v>
      </c>
      <c r="G161">
        <f>IFERROR(VLOOKUP($B161,FORM6_114_2!$B$3:$H$211,Expenses!G$1,FALSE),0)</f>
        <v>11748241</v>
      </c>
      <c r="H161">
        <f>IFERROR(VLOOKUP($B161,FORM6_114_2!$B$3:$H$211,Expenses!H$1,FALSE),0)</f>
        <v>15872509</v>
      </c>
      <c r="I161">
        <f>IFERROR(VLOOKUP($B161,FORM6_114_2!$B$3:$H$211,Expenses!I$1,FALSE),0)</f>
        <v>33215996</v>
      </c>
      <c r="J161" t="b">
        <f t="shared" si="4"/>
        <v>0</v>
      </c>
    </row>
    <row r="162" spans="1:10" ht="16.8" x14ac:dyDescent="0.35">
      <c r="A162" s="33" t="s">
        <v>104</v>
      </c>
      <c r="B162" s="33">
        <v>216</v>
      </c>
      <c r="C162" s="33">
        <v>72</v>
      </c>
      <c r="D162">
        <f>IFERROR(VLOOKUP($B162,FORM6_114_2!$B$3:$H$211,Expenses!D$1,FALSE),0)</f>
        <v>32830266</v>
      </c>
      <c r="E162">
        <f>IFERROR(VLOOKUP($B162,FORM6_114_2!$B$3:$H$211,Expenses!E$1,FALSE),0)</f>
        <v>57719822</v>
      </c>
      <c r="F162">
        <f>IFERROR(VLOOKUP($B162,FORM6_114_2!$B$3:$H$211,Expenses!F$1,FALSE),0)</f>
        <v>66799156</v>
      </c>
      <c r="G162">
        <f>IFERROR(VLOOKUP($B162,FORM6_114_2!$B$3:$H$211,Expenses!G$1,FALSE),0)</f>
        <v>88272472</v>
      </c>
      <c r="H162">
        <f>IFERROR(VLOOKUP($B162,FORM6_114_2!$B$3:$H$211,Expenses!H$1,FALSE),0)</f>
        <v>80673785</v>
      </c>
      <c r="I162">
        <f>IFERROR(VLOOKUP($B162,FORM6_114_2!$B$3:$H$211,Expenses!I$1,FALSE),0)</f>
        <v>101245755</v>
      </c>
      <c r="J162" t="b">
        <f t="shared" si="4"/>
        <v>0</v>
      </c>
    </row>
    <row r="163" spans="1:10" ht="16.8" x14ac:dyDescent="0.35">
      <c r="A163" s="33" t="s">
        <v>105</v>
      </c>
      <c r="B163" s="33">
        <v>217</v>
      </c>
      <c r="C163" s="33"/>
      <c r="D163">
        <f>IFERROR(VLOOKUP($B163,FORM6_114_2!$B$3:$H$211,Expenses!D$1,FALSE),0)</f>
        <v>12098371</v>
      </c>
      <c r="E163">
        <f>IFERROR(VLOOKUP($B163,FORM6_114_2!$B$3:$H$211,Expenses!E$1,FALSE),0)</f>
        <v>9503614</v>
      </c>
      <c r="F163">
        <f>IFERROR(VLOOKUP($B163,FORM6_114_2!$B$3:$H$211,Expenses!F$1,FALSE),0)</f>
        <v>10321046</v>
      </c>
      <c r="G163">
        <f>IFERROR(VLOOKUP($B163,FORM6_114_2!$B$3:$H$211,Expenses!G$1,FALSE),0)</f>
        <v>59970927</v>
      </c>
      <c r="H163">
        <f>IFERROR(VLOOKUP($B163,FORM6_114_2!$B$3:$H$211,Expenses!H$1,FALSE),0)</f>
        <v>5213411</v>
      </c>
      <c r="I163">
        <f>IFERROR(VLOOKUP($B163,FORM6_114_2!$B$3:$H$211,Expenses!I$1,FALSE),0)</f>
        <v>2312777</v>
      </c>
      <c r="J163" t="b">
        <f t="shared" ref="J163:J194" si="5">IF(COUNTIF(D163:I163,0),"TRUE")</f>
        <v>0</v>
      </c>
    </row>
    <row r="164" spans="1:10" ht="16.8" x14ac:dyDescent="0.35">
      <c r="A164" s="33" t="s">
        <v>106</v>
      </c>
      <c r="B164" s="33">
        <v>219</v>
      </c>
      <c r="C164" s="33"/>
      <c r="D164">
        <f>IFERROR(VLOOKUP($B164,FORM6_114_2!$B$3:$H$211,Expenses!D$1,FALSE),0)</f>
        <v>2571801</v>
      </c>
      <c r="E164">
        <f>IFERROR(VLOOKUP($B164,FORM6_114_2!$B$3:$H$211,Expenses!E$1,FALSE),0)</f>
        <v>2421536</v>
      </c>
      <c r="F164">
        <f>IFERROR(VLOOKUP($B164,FORM6_114_2!$B$3:$H$211,Expenses!F$1,FALSE),0)</f>
        <v>2640362</v>
      </c>
      <c r="G164">
        <f>IFERROR(VLOOKUP($B164,FORM6_114_2!$B$3:$H$211,Expenses!G$1,FALSE),0)</f>
        <v>2805338</v>
      </c>
      <c r="H164">
        <f>IFERROR(VLOOKUP($B164,FORM6_114_2!$B$3:$H$211,Expenses!H$1,FALSE),0)</f>
        <v>3149237</v>
      </c>
      <c r="I164">
        <f>IFERROR(VLOOKUP($B164,FORM6_114_2!$B$3:$H$211,Expenses!I$1,FALSE),0)</f>
        <v>2946923</v>
      </c>
      <c r="J164" t="b">
        <f t="shared" si="5"/>
        <v>0</v>
      </c>
    </row>
    <row r="165" spans="1:10" ht="16.8" x14ac:dyDescent="0.35">
      <c r="A165" s="33" t="s">
        <v>107</v>
      </c>
      <c r="B165" s="33">
        <v>221</v>
      </c>
      <c r="C165" s="33"/>
      <c r="D165">
        <f>IFERROR(VLOOKUP($B165,FORM6_114_2!$B$3:$H$211,Expenses!D$1,FALSE),0)</f>
        <v>34027160</v>
      </c>
      <c r="E165">
        <f>IFERROR(VLOOKUP($B165,FORM6_114_2!$B$3:$H$211,Expenses!E$1,FALSE),0)</f>
        <v>36883644</v>
      </c>
      <c r="F165">
        <f>IFERROR(VLOOKUP($B165,FORM6_114_2!$B$3:$H$211,Expenses!F$1,FALSE),0)</f>
        <v>40082449</v>
      </c>
      <c r="G165">
        <f>IFERROR(VLOOKUP($B165,FORM6_114_2!$B$3:$H$211,Expenses!G$1,FALSE),0)</f>
        <v>29035098</v>
      </c>
      <c r="H165">
        <f>IFERROR(VLOOKUP($B165,FORM6_114_2!$B$3:$H$211,Expenses!H$1,FALSE),0)</f>
        <v>40195287</v>
      </c>
      <c r="I165">
        <f>IFERROR(VLOOKUP($B165,FORM6_114_2!$B$3:$H$211,Expenses!I$1,FALSE),0)</f>
        <v>39506512</v>
      </c>
      <c r="J165" t="b">
        <f t="shared" si="5"/>
        <v>0</v>
      </c>
    </row>
    <row r="166" spans="1:10" ht="16.8" x14ac:dyDescent="0.35">
      <c r="A166" s="33" t="s">
        <v>108</v>
      </c>
      <c r="B166" s="33">
        <v>223</v>
      </c>
      <c r="C166" s="33"/>
      <c r="D166">
        <f>IFERROR(VLOOKUP($B166,FORM6_114_2!$B$3:$H$211,Expenses!D$1,FALSE),0)</f>
        <v>23647796</v>
      </c>
      <c r="E166">
        <f>IFERROR(VLOOKUP($B166,FORM6_114_2!$B$3:$H$211,Expenses!E$1,FALSE),0)</f>
        <v>26486578</v>
      </c>
      <c r="F166">
        <f>IFERROR(VLOOKUP($B166,FORM6_114_2!$B$3:$H$211,Expenses!F$1,FALSE),0)</f>
        <v>24922871</v>
      </c>
      <c r="G166">
        <f>IFERROR(VLOOKUP($B166,FORM6_114_2!$B$3:$H$211,Expenses!G$1,FALSE),0)</f>
        <v>27078610</v>
      </c>
      <c r="H166">
        <f>IFERROR(VLOOKUP($B166,FORM6_114_2!$B$3:$H$211,Expenses!H$1,FALSE),0)</f>
        <v>28706922</v>
      </c>
      <c r="I166">
        <f>IFERROR(VLOOKUP($B166,FORM6_114_2!$B$3:$H$211,Expenses!I$1,FALSE),0)</f>
        <v>31099506</v>
      </c>
      <c r="J166" t="b">
        <f t="shared" si="5"/>
        <v>0</v>
      </c>
    </row>
    <row r="167" spans="1:10" ht="16.8" x14ac:dyDescent="0.35">
      <c r="A167" s="33" t="s">
        <v>109</v>
      </c>
      <c r="B167" s="33">
        <v>225</v>
      </c>
      <c r="C167" s="33"/>
      <c r="D167">
        <f>IFERROR(VLOOKUP($B167,FORM6_114_2!$B$3:$H$211,Expenses!D$1,FALSE),0)</f>
        <v>55294243</v>
      </c>
      <c r="E167">
        <f>IFERROR(VLOOKUP($B167,FORM6_114_2!$B$3:$H$211,Expenses!E$1,FALSE),0)</f>
        <v>54785174</v>
      </c>
      <c r="F167">
        <f>IFERROR(VLOOKUP($B167,FORM6_114_2!$B$3:$H$211,Expenses!F$1,FALSE),0)</f>
        <v>59169514</v>
      </c>
      <c r="G167">
        <f>IFERROR(VLOOKUP($B167,FORM6_114_2!$B$3:$H$211,Expenses!G$1,FALSE),0)</f>
        <v>67497604</v>
      </c>
      <c r="H167">
        <f>IFERROR(VLOOKUP($B167,FORM6_114_2!$B$3:$H$211,Expenses!H$1,FALSE),0)</f>
        <v>57357174</v>
      </c>
      <c r="I167">
        <f>IFERROR(VLOOKUP($B167,FORM6_114_2!$B$3:$H$211,Expenses!I$1,FALSE),0)</f>
        <v>52405244</v>
      </c>
      <c r="J167" t="b">
        <f t="shared" si="5"/>
        <v>0</v>
      </c>
    </row>
    <row r="168" spans="1:10" ht="16.8" x14ac:dyDescent="0.35">
      <c r="A168" s="33" t="s">
        <v>111</v>
      </c>
      <c r="B168" s="33">
        <v>228</v>
      </c>
      <c r="C168" s="33">
        <v>33</v>
      </c>
      <c r="D168">
        <f>IFERROR(VLOOKUP($B168,FORM6_114_2!$B$3:$H$211,Expenses!D$1,FALSE)+VLOOKUP($C168,FORM6_114_2!$B$3:$H$211,Expenses!D$1,FALSE),0)</f>
        <v>158260698</v>
      </c>
      <c r="E168">
        <f>IFERROR(VLOOKUP($B168,FORM6_114_2!$B$3:$H$211,Expenses!E$1,FALSE)+VLOOKUP($C168,FORM6_114_2!$B$3:$H$211,Expenses!E$1,FALSE),0)</f>
        <v>165443633</v>
      </c>
      <c r="F168">
        <f>IFERROR(VLOOKUP($B168,FORM6_114_2!$B$3:$H$211,Expenses!F$1,FALSE)+VLOOKUP($C168,FORM6_114_2!$B$3:$H$211,Expenses!F$1,FALSE),0)</f>
        <v>173829204</v>
      </c>
      <c r="G168">
        <f>IFERROR(VLOOKUP($B168,FORM6_114_2!$B$3:$H$211,Expenses!G$1,FALSE)+VLOOKUP($C168,FORM6_114_2!$B$3:$H$211,Expenses!G$1,FALSE),0)</f>
        <v>201335513</v>
      </c>
      <c r="H168">
        <f>IFERROR(VLOOKUP($B168,FORM6_114_2!$B$3:$H$211,Expenses!H$1,FALSE)+VLOOKUP($C168,FORM6_114_2!$B$3:$H$211,Expenses!H$1,FALSE),0)</f>
        <v>214078250</v>
      </c>
      <c r="I168">
        <f>IFERROR(VLOOKUP($B168,FORM6_114_2!$B$3:$H$211,Expenses!I$1,FALSE)+VLOOKUP($C168,FORM6_114_2!$B$3:$H$211,Expenses!I$1,FALSE),0)</f>
        <v>271258269</v>
      </c>
      <c r="J168" t="b">
        <f t="shared" si="5"/>
        <v>0</v>
      </c>
    </row>
    <row r="169" spans="1:10" ht="16.8" x14ac:dyDescent="0.35">
      <c r="A169" s="33" t="s">
        <v>112</v>
      </c>
      <c r="B169" s="33">
        <v>229</v>
      </c>
      <c r="C169" s="33"/>
      <c r="D169">
        <f>IFERROR(VLOOKUP($B169,FORM6_114_2!$B$3:$H$211,Expenses!D$1,FALSE),0)</f>
        <v>968083</v>
      </c>
      <c r="E169">
        <f>IFERROR(VLOOKUP($B169,FORM6_114_2!$B$3:$H$211,Expenses!E$1,FALSE),0)</f>
        <v>1077903</v>
      </c>
      <c r="F169">
        <f>IFERROR(VLOOKUP($B169,FORM6_114_2!$B$3:$H$211,Expenses!F$1,FALSE),0)</f>
        <v>678368</v>
      </c>
      <c r="G169">
        <f>IFERROR(VLOOKUP($B169,FORM6_114_2!$B$3:$H$211,Expenses!G$1,FALSE),0)</f>
        <v>1494356</v>
      </c>
      <c r="H169">
        <f>IFERROR(VLOOKUP($B169,FORM6_114_2!$B$3:$H$211,Expenses!H$1,FALSE),0)</f>
        <v>1243962</v>
      </c>
      <c r="I169">
        <f>IFERROR(VLOOKUP($B169,FORM6_114_2!$B$3:$H$211,Expenses!I$1,FALSE),0)</f>
        <v>1340359</v>
      </c>
      <c r="J169" t="b">
        <f t="shared" si="5"/>
        <v>0</v>
      </c>
    </row>
    <row r="170" spans="1:10" ht="16.8" x14ac:dyDescent="0.35">
      <c r="A170" s="33" t="s">
        <v>114</v>
      </c>
      <c r="B170" s="33">
        <v>231</v>
      </c>
      <c r="C170" s="33"/>
      <c r="D170">
        <f>IFERROR(VLOOKUP($B170,FORM6_114_2!$B$3:$H$211,Expenses!D$1,FALSE),0)</f>
        <v>18299251</v>
      </c>
      <c r="E170">
        <f>IFERROR(VLOOKUP($B170,FORM6_114_2!$B$3:$H$211,Expenses!E$1,FALSE),0)</f>
        <v>18334688</v>
      </c>
      <c r="F170">
        <f>IFERROR(VLOOKUP($B170,FORM6_114_2!$B$3:$H$211,Expenses!F$1,FALSE),0)</f>
        <v>20185937</v>
      </c>
      <c r="G170">
        <f>IFERROR(VLOOKUP($B170,FORM6_114_2!$B$3:$H$211,Expenses!G$1,FALSE),0)</f>
        <v>21542556</v>
      </c>
      <c r="H170">
        <f>IFERROR(VLOOKUP($B170,FORM6_114_2!$B$3:$H$211,Expenses!H$1,FALSE),0)</f>
        <v>24667077</v>
      </c>
      <c r="I170">
        <f>IFERROR(VLOOKUP($B170,FORM6_114_2!$B$3:$H$211,Expenses!I$1,FALSE),0)</f>
        <v>24929034</v>
      </c>
      <c r="J170" t="b">
        <f t="shared" si="5"/>
        <v>0</v>
      </c>
    </row>
    <row r="171" spans="1:10" ht="16.8" x14ac:dyDescent="0.35">
      <c r="A171" s="33" t="s">
        <v>115</v>
      </c>
      <c r="B171" s="33">
        <v>232</v>
      </c>
      <c r="C171" s="33"/>
      <c r="D171">
        <f>IFERROR(VLOOKUP($B171,FORM6_114_2!$B$3:$H$211,Expenses!D$1,FALSE),0)</f>
        <v>14655212</v>
      </c>
      <c r="E171">
        <f>IFERROR(VLOOKUP($B171,FORM6_114_2!$B$3:$H$211,Expenses!E$1,FALSE),0)</f>
        <v>17645183</v>
      </c>
      <c r="F171">
        <f>IFERROR(VLOOKUP($B171,FORM6_114_2!$B$3:$H$211,Expenses!F$1,FALSE),0)</f>
        <v>25612552</v>
      </c>
      <c r="G171">
        <f>IFERROR(VLOOKUP($B171,FORM6_114_2!$B$3:$H$211,Expenses!G$1,FALSE),0)</f>
        <v>33751915</v>
      </c>
      <c r="H171">
        <f>IFERROR(VLOOKUP($B171,FORM6_114_2!$B$3:$H$211,Expenses!H$1,FALSE),0)</f>
        <v>39692458</v>
      </c>
      <c r="I171">
        <f>IFERROR(VLOOKUP($B171,FORM6_114_2!$B$3:$H$211,Expenses!I$1,FALSE),0)</f>
        <v>50914607</v>
      </c>
      <c r="J171" t="b">
        <f t="shared" si="5"/>
        <v>0</v>
      </c>
    </row>
    <row r="172" spans="1:10" ht="16.8" x14ac:dyDescent="0.35">
      <c r="A172" s="33" t="s">
        <v>116</v>
      </c>
      <c r="B172" s="33">
        <v>233</v>
      </c>
      <c r="C172" s="33"/>
      <c r="D172">
        <f>IFERROR(VLOOKUP($B172,FORM6_114_2!$B$3:$H$211,Expenses!D$1,FALSE),0)</f>
        <v>36821017</v>
      </c>
      <c r="E172">
        <f>IFERROR(VLOOKUP($B172,FORM6_114_2!$B$3:$H$211,Expenses!E$1,FALSE),0)</f>
        <v>36618917</v>
      </c>
      <c r="F172">
        <f>IFERROR(VLOOKUP($B172,FORM6_114_2!$B$3:$H$211,Expenses!F$1,FALSE),0)</f>
        <v>33829144</v>
      </c>
      <c r="G172">
        <f>IFERROR(VLOOKUP($B172,FORM6_114_2!$B$3:$H$211,Expenses!G$1,FALSE),0)</f>
        <v>40702914</v>
      </c>
      <c r="H172">
        <f>IFERROR(VLOOKUP($B172,FORM6_114_2!$B$3:$H$211,Expenses!H$1,FALSE),0)</f>
        <v>60166342</v>
      </c>
      <c r="I172">
        <f>IFERROR(VLOOKUP($B172,FORM6_114_2!$B$3:$H$211,Expenses!I$1,FALSE),0)</f>
        <v>63982903</v>
      </c>
      <c r="J172" t="b">
        <f t="shared" si="5"/>
        <v>0</v>
      </c>
    </row>
    <row r="173" spans="1:10" ht="16.8" x14ac:dyDescent="0.35">
      <c r="A173" s="33" t="s">
        <v>117</v>
      </c>
      <c r="B173" s="33">
        <v>234</v>
      </c>
      <c r="C173" s="33"/>
      <c r="D173">
        <f>IFERROR(VLOOKUP($B173,FORM6_114_2!$B$3:$H$211,Expenses!D$1,FALSE),0)</f>
        <v>5080074</v>
      </c>
      <c r="E173">
        <f>IFERROR(VLOOKUP($B173,FORM6_114_2!$B$3:$H$211,Expenses!E$1,FALSE),0)</f>
        <v>10570317</v>
      </c>
      <c r="F173">
        <f>IFERROR(VLOOKUP($B173,FORM6_114_2!$B$3:$H$211,Expenses!F$1,FALSE),0)</f>
        <v>13246075</v>
      </c>
      <c r="G173">
        <f>IFERROR(VLOOKUP($B173,FORM6_114_2!$B$3:$H$211,Expenses!G$1,FALSE),0)</f>
        <v>12706007</v>
      </c>
      <c r="H173">
        <f>IFERROR(VLOOKUP($B173,FORM6_114_2!$B$3:$H$211,Expenses!H$1,FALSE),0)</f>
        <v>10931289</v>
      </c>
      <c r="I173">
        <f>IFERROR(VLOOKUP($B173,FORM6_114_2!$B$3:$H$211,Expenses!I$1,FALSE),0)</f>
        <v>10032302</v>
      </c>
      <c r="J173" t="b">
        <f t="shared" si="5"/>
        <v>0</v>
      </c>
    </row>
    <row r="174" spans="1:10" ht="16.8" x14ac:dyDescent="0.35">
      <c r="A174" s="33" t="s">
        <v>118</v>
      </c>
      <c r="B174" s="33">
        <v>236</v>
      </c>
      <c r="C174" s="33"/>
      <c r="D174">
        <f>IFERROR(VLOOKUP($B174,FORM6_114_2!$B$3:$H$211,Expenses!D$1,FALSE),0)</f>
        <v>86359149</v>
      </c>
      <c r="E174">
        <f>IFERROR(VLOOKUP($B174,FORM6_114_2!$B$3:$H$211,Expenses!E$1,FALSE),0)</f>
        <v>80784310</v>
      </c>
      <c r="F174">
        <f>IFERROR(VLOOKUP($B174,FORM6_114_2!$B$3:$H$211,Expenses!F$1,FALSE),0)</f>
        <v>92717971</v>
      </c>
      <c r="G174">
        <f>IFERROR(VLOOKUP($B174,FORM6_114_2!$B$3:$H$211,Expenses!G$1,FALSE),0)</f>
        <v>106170444</v>
      </c>
      <c r="H174">
        <f>IFERROR(VLOOKUP($B174,FORM6_114_2!$B$3:$H$211,Expenses!H$1,FALSE),0)</f>
        <v>124324384</v>
      </c>
      <c r="I174">
        <f>IFERROR(VLOOKUP($B174,FORM6_114_2!$B$3:$H$211,Expenses!I$1,FALSE),0)</f>
        <v>137830403</v>
      </c>
      <c r="J174" t="b">
        <f t="shared" si="5"/>
        <v>0</v>
      </c>
    </row>
    <row r="175" spans="1:10" ht="16.8" x14ac:dyDescent="0.35">
      <c r="A175" s="33" t="s">
        <v>119</v>
      </c>
      <c r="B175" s="33">
        <v>238</v>
      </c>
      <c r="C175" s="33"/>
      <c r="D175">
        <f>IFERROR(VLOOKUP($B175,FORM6_114_2!$B$3:$H$211,Expenses!D$1,FALSE),0)</f>
        <v>32887946</v>
      </c>
      <c r="E175">
        <f>IFERROR(VLOOKUP($B175,FORM6_114_2!$B$3:$H$211,Expenses!E$1,FALSE),0)</f>
        <v>44856207</v>
      </c>
      <c r="F175">
        <f>IFERROR(VLOOKUP($B175,FORM6_114_2!$B$3:$H$211,Expenses!F$1,FALSE),0)</f>
        <v>36351200</v>
      </c>
      <c r="G175">
        <f>IFERROR(VLOOKUP($B175,FORM6_114_2!$B$3:$H$211,Expenses!G$1,FALSE),0)</f>
        <v>43983752</v>
      </c>
      <c r="H175">
        <f>IFERROR(VLOOKUP($B175,FORM6_114_2!$B$3:$H$211,Expenses!H$1,FALSE),0)</f>
        <v>35354481</v>
      </c>
      <c r="I175">
        <f>IFERROR(VLOOKUP($B175,FORM6_114_2!$B$3:$H$211,Expenses!I$1,FALSE),0)</f>
        <v>42612777</v>
      </c>
      <c r="J175" t="b">
        <f t="shared" si="5"/>
        <v>0</v>
      </c>
    </row>
    <row r="176" spans="1:10" ht="16.8" x14ac:dyDescent="0.35">
      <c r="A176" s="33" t="s">
        <v>120</v>
      </c>
      <c r="B176" s="33">
        <v>239</v>
      </c>
      <c r="C176" s="33"/>
      <c r="D176">
        <f>IFERROR(VLOOKUP($B176,FORM6_114_2!$B$3:$H$211,Expenses!D$1,FALSE),0)</f>
        <v>14583022</v>
      </c>
      <c r="E176">
        <f>IFERROR(VLOOKUP($B176,FORM6_114_2!$B$3:$H$211,Expenses!E$1,FALSE),0)</f>
        <v>16852947</v>
      </c>
      <c r="F176">
        <f>IFERROR(VLOOKUP($B176,FORM6_114_2!$B$3:$H$211,Expenses!F$1,FALSE),0)</f>
        <v>15079590</v>
      </c>
      <c r="G176">
        <f>IFERROR(VLOOKUP($B176,FORM6_114_2!$B$3:$H$211,Expenses!G$1,FALSE),0)</f>
        <v>19389116</v>
      </c>
      <c r="H176">
        <f>IFERROR(VLOOKUP($B176,FORM6_114_2!$B$3:$H$211,Expenses!H$1,FALSE),0)</f>
        <v>19128310</v>
      </c>
      <c r="I176">
        <f>IFERROR(VLOOKUP($B176,FORM6_114_2!$B$3:$H$211,Expenses!I$1,FALSE),0)</f>
        <v>21248524</v>
      </c>
      <c r="J176" t="b">
        <f t="shared" si="5"/>
        <v>0</v>
      </c>
    </row>
    <row r="177" spans="1:10" ht="16.8" x14ac:dyDescent="0.35">
      <c r="A177" s="33" t="s">
        <v>121</v>
      </c>
      <c r="B177" s="33">
        <v>240</v>
      </c>
      <c r="C177" s="33"/>
      <c r="D177">
        <f>IFERROR(VLOOKUP($B177,FORM6_114_2!$B$3:$H$211,Expenses!D$1,FALSE),0)</f>
        <v>18818425</v>
      </c>
      <c r="E177">
        <f>IFERROR(VLOOKUP($B177,FORM6_114_2!$B$3:$H$211,Expenses!E$1,FALSE),0)</f>
        <v>24500056</v>
      </c>
      <c r="F177">
        <f>IFERROR(VLOOKUP($B177,FORM6_114_2!$B$3:$H$211,Expenses!F$1,FALSE),0)</f>
        <v>24818701</v>
      </c>
      <c r="G177">
        <f>IFERROR(VLOOKUP($B177,FORM6_114_2!$B$3:$H$211,Expenses!G$1,FALSE),0)</f>
        <v>35283055</v>
      </c>
      <c r="H177">
        <f>IFERROR(VLOOKUP($B177,FORM6_114_2!$B$3:$H$211,Expenses!H$1,FALSE),0)</f>
        <v>32984289</v>
      </c>
      <c r="I177">
        <f>IFERROR(VLOOKUP($B177,FORM6_114_2!$B$3:$H$211,Expenses!I$1,FALSE),0)</f>
        <v>35002649</v>
      </c>
      <c r="J177" t="b">
        <f t="shared" si="5"/>
        <v>0</v>
      </c>
    </row>
    <row r="178" spans="1:10" ht="16.8" x14ac:dyDescent="0.35">
      <c r="A178" s="33" t="s">
        <v>122</v>
      </c>
      <c r="B178" s="33">
        <v>241</v>
      </c>
      <c r="C178" s="33"/>
      <c r="D178">
        <f>IFERROR(VLOOKUP($B178,FORM6_114_2!$B$3:$H$211,Expenses!D$1,FALSE),0)</f>
        <v>8960668</v>
      </c>
      <c r="E178">
        <f>IFERROR(VLOOKUP($B178,FORM6_114_2!$B$3:$H$211,Expenses!E$1,FALSE),0)</f>
        <v>10515840</v>
      </c>
      <c r="F178">
        <f>IFERROR(VLOOKUP($B178,FORM6_114_2!$B$3:$H$211,Expenses!F$1,FALSE),0)</f>
        <v>12087349</v>
      </c>
      <c r="G178">
        <f>IFERROR(VLOOKUP($B178,FORM6_114_2!$B$3:$H$211,Expenses!G$1,FALSE),0)</f>
        <v>17381628</v>
      </c>
      <c r="H178">
        <f>IFERROR(VLOOKUP($B178,FORM6_114_2!$B$3:$H$211,Expenses!H$1,FALSE),0)</f>
        <v>21842658</v>
      </c>
      <c r="I178">
        <f>IFERROR(VLOOKUP($B178,FORM6_114_2!$B$3:$H$211,Expenses!I$1,FALSE),0)</f>
        <v>17436124</v>
      </c>
      <c r="J178" t="b">
        <f t="shared" si="5"/>
        <v>0</v>
      </c>
    </row>
    <row r="179" spans="1:10" ht="16.8" x14ac:dyDescent="0.35">
      <c r="A179" s="33" t="s">
        <v>123</v>
      </c>
      <c r="B179" s="33">
        <v>242</v>
      </c>
      <c r="C179" s="33"/>
      <c r="D179">
        <f>IFERROR(VLOOKUP($B179,FORM6_114_2!$B$3:$H$211,Expenses!D$1,FALSE),0)</f>
        <v>30593202</v>
      </c>
      <c r="E179">
        <f>IFERROR(VLOOKUP($B179,FORM6_114_2!$B$3:$H$211,Expenses!E$1,FALSE),0)</f>
        <v>34452956</v>
      </c>
      <c r="F179">
        <f>IFERROR(VLOOKUP($B179,FORM6_114_2!$B$3:$H$211,Expenses!F$1,FALSE),0)</f>
        <v>32217552</v>
      </c>
      <c r="G179">
        <f>IFERROR(VLOOKUP($B179,FORM6_114_2!$B$3:$H$211,Expenses!G$1,FALSE),0)</f>
        <v>35225224</v>
      </c>
      <c r="H179">
        <f>IFERROR(VLOOKUP($B179,FORM6_114_2!$B$3:$H$211,Expenses!H$1,FALSE),0)</f>
        <v>34206802</v>
      </c>
      <c r="I179">
        <f>IFERROR(VLOOKUP($B179,FORM6_114_2!$B$3:$H$211,Expenses!I$1,FALSE),0)</f>
        <v>32765630</v>
      </c>
      <c r="J179" t="b">
        <f t="shared" si="5"/>
        <v>0</v>
      </c>
    </row>
    <row r="180" spans="1:10" ht="16.8" x14ac:dyDescent="0.35">
      <c r="A180" s="33" t="s">
        <v>124</v>
      </c>
      <c r="B180" s="33">
        <v>243</v>
      </c>
      <c r="C180" s="33"/>
      <c r="D180">
        <f>IFERROR(VLOOKUP($B180,FORM6_114_2!$B$3:$H$211,Expenses!D$1,FALSE),0)</f>
        <v>16807904</v>
      </c>
      <c r="E180">
        <f>IFERROR(VLOOKUP($B180,FORM6_114_2!$B$3:$H$211,Expenses!E$1,FALSE),0)</f>
        <v>14470473</v>
      </c>
      <c r="F180">
        <f>IFERROR(VLOOKUP($B180,FORM6_114_2!$B$3:$H$211,Expenses!F$1,FALSE),0)</f>
        <v>15303330</v>
      </c>
      <c r="G180">
        <f>IFERROR(VLOOKUP($B180,FORM6_114_2!$B$3:$H$211,Expenses!G$1,FALSE),0)</f>
        <v>16506223</v>
      </c>
      <c r="H180">
        <f>IFERROR(VLOOKUP($B180,FORM6_114_2!$B$3:$H$211,Expenses!H$1,FALSE),0)</f>
        <v>18226678</v>
      </c>
      <c r="I180">
        <f>IFERROR(VLOOKUP($B180,FORM6_114_2!$B$3:$H$211,Expenses!I$1,FALSE),0)</f>
        <v>20260377</v>
      </c>
      <c r="J180" t="b">
        <f t="shared" si="5"/>
        <v>0</v>
      </c>
    </row>
    <row r="181" spans="1:10" ht="16.8" x14ac:dyDescent="0.35">
      <c r="A181" s="33" t="s">
        <v>125</v>
      </c>
      <c r="B181" s="33">
        <v>246</v>
      </c>
      <c r="C181" s="33"/>
      <c r="D181">
        <f>IFERROR(VLOOKUP($B181,FORM6_114_2!$B$3:$H$211,Expenses!D$1,FALSE),0)</f>
        <v>15555159</v>
      </c>
      <c r="E181">
        <f>IFERROR(VLOOKUP($B181,FORM6_114_2!$B$3:$H$211,Expenses!E$1,FALSE),0)</f>
        <v>14360954</v>
      </c>
      <c r="F181">
        <f>IFERROR(VLOOKUP($B181,FORM6_114_2!$B$3:$H$211,Expenses!F$1,FALSE),0)</f>
        <v>19859308</v>
      </c>
      <c r="G181">
        <f>IFERROR(VLOOKUP($B181,FORM6_114_2!$B$3:$H$211,Expenses!G$1,FALSE),0)</f>
        <v>28766769</v>
      </c>
      <c r="H181">
        <f>IFERROR(VLOOKUP($B181,FORM6_114_2!$B$3:$H$211,Expenses!H$1,FALSE),0)</f>
        <v>28161415</v>
      </c>
      <c r="I181">
        <f>IFERROR(VLOOKUP($B181,FORM6_114_2!$B$3:$H$211,Expenses!I$1,FALSE),0)</f>
        <v>30304541</v>
      </c>
      <c r="J181" t="b">
        <f t="shared" si="5"/>
        <v>0</v>
      </c>
    </row>
    <row r="182" spans="1:10" ht="16.8" x14ac:dyDescent="0.35">
      <c r="A182" s="33" t="s">
        <v>126</v>
      </c>
      <c r="B182" s="33">
        <v>248</v>
      </c>
      <c r="C182" s="33"/>
      <c r="D182">
        <f>IFERROR(VLOOKUP($B182,FORM6_114_2!$B$3:$H$211,Expenses!D$1,FALSE),0)</f>
        <v>2383885</v>
      </c>
      <c r="E182">
        <f>IFERROR(VLOOKUP($B182,FORM6_114_2!$B$3:$H$211,Expenses!E$1,FALSE),0)</f>
        <v>2130040</v>
      </c>
      <c r="F182">
        <f>IFERROR(VLOOKUP($B182,FORM6_114_2!$B$3:$H$211,Expenses!F$1,FALSE),0)</f>
        <v>3759718</v>
      </c>
      <c r="G182">
        <f>IFERROR(VLOOKUP($B182,FORM6_114_2!$B$3:$H$211,Expenses!G$1,FALSE),0)</f>
        <v>4535682</v>
      </c>
      <c r="H182">
        <f>IFERROR(VLOOKUP($B182,FORM6_114_2!$B$3:$H$211,Expenses!H$1,FALSE),0)</f>
        <v>7281182</v>
      </c>
      <c r="I182">
        <f>IFERROR(VLOOKUP($B182,FORM6_114_2!$B$3:$H$211,Expenses!I$1,FALSE),0)</f>
        <v>4990049</v>
      </c>
      <c r="J182" t="b">
        <f t="shared" si="5"/>
        <v>0</v>
      </c>
    </row>
    <row r="183" spans="1:10" ht="16.8" x14ac:dyDescent="0.35">
      <c r="A183" s="33" t="s">
        <v>127</v>
      </c>
      <c r="B183" s="33">
        <v>249</v>
      </c>
      <c r="C183" s="33"/>
      <c r="D183">
        <f>IFERROR(VLOOKUP($B183,FORM6_114_2!$B$3:$H$211,Expenses!D$1,FALSE),0)</f>
        <v>59080740</v>
      </c>
      <c r="E183">
        <f>IFERROR(VLOOKUP($B183,FORM6_114_2!$B$3:$H$211,Expenses!E$1,FALSE),0)</f>
        <v>60555292</v>
      </c>
      <c r="F183">
        <f>IFERROR(VLOOKUP($B183,FORM6_114_2!$B$3:$H$211,Expenses!F$1,FALSE),0)</f>
        <v>68683790</v>
      </c>
      <c r="G183">
        <f>IFERROR(VLOOKUP($B183,FORM6_114_2!$B$3:$H$211,Expenses!G$1,FALSE),0)</f>
        <v>69740256</v>
      </c>
      <c r="H183">
        <f>IFERROR(VLOOKUP($B183,FORM6_114_2!$B$3:$H$211,Expenses!H$1,FALSE),0)</f>
        <v>65137805</v>
      </c>
      <c r="I183">
        <f>IFERROR(VLOOKUP($B183,FORM6_114_2!$B$3:$H$211,Expenses!I$1,FALSE),0)</f>
        <v>158719487</v>
      </c>
      <c r="J183" t="b">
        <f t="shared" si="5"/>
        <v>0</v>
      </c>
    </row>
    <row r="184" spans="1:10" ht="16.8" x14ac:dyDescent="0.35">
      <c r="A184" s="33" t="s">
        <v>128</v>
      </c>
      <c r="B184" s="33">
        <v>250</v>
      </c>
      <c r="C184" s="33"/>
      <c r="D184">
        <f>IFERROR(VLOOKUP($B184,FORM6_114_2!$B$3:$H$211,Expenses!D$1,FALSE),0)</f>
        <v>3269793</v>
      </c>
      <c r="E184">
        <f>IFERROR(VLOOKUP($B184,FORM6_114_2!$B$3:$H$211,Expenses!E$1,FALSE),0)</f>
        <v>3253152</v>
      </c>
      <c r="F184">
        <f>IFERROR(VLOOKUP($B184,FORM6_114_2!$B$3:$H$211,Expenses!F$1,FALSE),0)</f>
        <v>3516846</v>
      </c>
      <c r="G184">
        <f>IFERROR(VLOOKUP($B184,FORM6_114_2!$B$3:$H$211,Expenses!G$1,FALSE),0)</f>
        <v>3730350</v>
      </c>
      <c r="H184">
        <f>IFERROR(VLOOKUP($B184,FORM6_114_2!$B$3:$H$211,Expenses!H$1,FALSE),0)</f>
        <v>3920693</v>
      </c>
      <c r="I184">
        <f>IFERROR(VLOOKUP($B184,FORM6_114_2!$B$3:$H$211,Expenses!I$1,FALSE),0)</f>
        <v>3989829</v>
      </c>
      <c r="J184" t="b">
        <f t="shared" si="5"/>
        <v>0</v>
      </c>
    </row>
    <row r="185" spans="1:10" ht="16.8" x14ac:dyDescent="0.35">
      <c r="A185" s="33" t="s">
        <v>129</v>
      </c>
      <c r="B185" s="33">
        <v>251</v>
      </c>
      <c r="C185" s="33"/>
      <c r="D185">
        <f>IFERROR(VLOOKUP($B185,FORM6_114_2!$B$3:$H$211,Expenses!D$1,FALSE),0)</f>
        <v>3894853</v>
      </c>
      <c r="E185">
        <f>IFERROR(VLOOKUP($B185,FORM6_114_2!$B$3:$H$211,Expenses!E$1,FALSE),0)</f>
        <v>3746877</v>
      </c>
      <c r="F185">
        <f>IFERROR(VLOOKUP($B185,FORM6_114_2!$B$3:$H$211,Expenses!F$1,FALSE),0)</f>
        <v>5028335</v>
      </c>
      <c r="G185">
        <f>IFERROR(VLOOKUP($B185,FORM6_114_2!$B$3:$H$211,Expenses!G$1,FALSE),0)</f>
        <v>4547668</v>
      </c>
      <c r="H185">
        <f>IFERROR(VLOOKUP($B185,FORM6_114_2!$B$3:$H$211,Expenses!H$1,FALSE),0)</f>
        <v>5080211</v>
      </c>
      <c r="I185">
        <f>IFERROR(VLOOKUP($B185,FORM6_114_2!$B$3:$H$211,Expenses!I$1,FALSE),0)</f>
        <v>5385180</v>
      </c>
      <c r="J185" t="b">
        <f t="shared" si="5"/>
        <v>0</v>
      </c>
    </row>
    <row r="186" spans="1:10" ht="16.8" x14ac:dyDescent="0.35">
      <c r="A186" s="33" t="s">
        <v>130</v>
      </c>
      <c r="B186" s="33">
        <v>252</v>
      </c>
      <c r="C186" s="33"/>
      <c r="D186">
        <f>IFERROR(VLOOKUP($B186,FORM6_114_2!$B$3:$H$211,Expenses!D$1,FALSE),0)</f>
        <v>21937221</v>
      </c>
      <c r="E186">
        <f>IFERROR(VLOOKUP($B186,FORM6_114_2!$B$3:$H$211,Expenses!E$1,FALSE),0)</f>
        <v>22596086</v>
      </c>
      <c r="F186">
        <f>IFERROR(VLOOKUP($B186,FORM6_114_2!$B$3:$H$211,Expenses!F$1,FALSE),0)</f>
        <v>22939088</v>
      </c>
      <c r="G186">
        <f>IFERROR(VLOOKUP($B186,FORM6_114_2!$B$3:$H$211,Expenses!G$1,FALSE),0)</f>
        <v>23039980</v>
      </c>
      <c r="H186">
        <f>IFERROR(VLOOKUP($B186,FORM6_114_2!$B$3:$H$211,Expenses!H$1,FALSE),0)</f>
        <v>24669530</v>
      </c>
      <c r="I186">
        <f>IFERROR(VLOOKUP($B186,FORM6_114_2!$B$3:$H$211,Expenses!I$1,FALSE),0)</f>
        <v>26521371</v>
      </c>
      <c r="J186" t="b">
        <f t="shared" si="5"/>
        <v>0</v>
      </c>
    </row>
    <row r="187" spans="1:10" ht="16.8" x14ac:dyDescent="0.35">
      <c r="A187" s="33" t="s">
        <v>132</v>
      </c>
      <c r="B187" s="33">
        <v>254</v>
      </c>
      <c r="C187" s="33"/>
      <c r="D187">
        <f>IFERROR(VLOOKUP($B187,FORM6_114_2!$B$3:$H$211,Expenses!D$1,FALSE),0)</f>
        <v>629237</v>
      </c>
      <c r="E187">
        <f>IFERROR(VLOOKUP($B187,FORM6_114_2!$B$3:$H$211,Expenses!E$1,FALSE),0)</f>
        <v>634520</v>
      </c>
      <c r="F187">
        <f>IFERROR(VLOOKUP($B187,FORM6_114_2!$B$3:$H$211,Expenses!F$1,FALSE),0)</f>
        <v>813677</v>
      </c>
      <c r="G187">
        <f>IFERROR(VLOOKUP($B187,FORM6_114_2!$B$3:$H$211,Expenses!G$1,FALSE),0)</f>
        <v>783193</v>
      </c>
      <c r="H187">
        <f>IFERROR(VLOOKUP($B187,FORM6_114_2!$B$3:$H$211,Expenses!H$1,FALSE),0)</f>
        <v>1063759</v>
      </c>
      <c r="I187">
        <f>IFERROR(VLOOKUP($B187,FORM6_114_2!$B$3:$H$211,Expenses!I$1,FALSE),0)</f>
        <v>1025140</v>
      </c>
      <c r="J187" t="b">
        <f t="shared" si="5"/>
        <v>0</v>
      </c>
    </row>
    <row r="188" spans="1:10" ht="16.8" x14ac:dyDescent="0.35">
      <c r="A188" s="33" t="s">
        <v>135</v>
      </c>
      <c r="B188" s="33">
        <v>258</v>
      </c>
      <c r="C188" s="33"/>
      <c r="D188">
        <f>IFERROR(VLOOKUP($B188,FORM6_114_2!$B$3:$H$211,Expenses!D$1,FALSE),0)</f>
        <v>82972273</v>
      </c>
      <c r="E188">
        <f>IFERROR(VLOOKUP($B188,FORM6_114_2!$B$3:$H$211,Expenses!E$1,FALSE),0)</f>
        <v>66803111</v>
      </c>
      <c r="F188">
        <f>IFERROR(VLOOKUP($B188,FORM6_114_2!$B$3:$H$211,Expenses!F$1,FALSE),0)</f>
        <v>77764764</v>
      </c>
      <c r="G188">
        <f>IFERROR(VLOOKUP($B188,FORM6_114_2!$B$3:$H$211,Expenses!G$1,FALSE),0)</f>
        <v>76309515</v>
      </c>
      <c r="H188">
        <f>IFERROR(VLOOKUP($B188,FORM6_114_2!$B$3:$H$211,Expenses!H$1,FALSE),0)</f>
        <v>101288764</v>
      </c>
      <c r="I188">
        <f>IFERROR(VLOOKUP($B188,FORM6_114_2!$B$3:$H$211,Expenses!I$1,FALSE),0)</f>
        <v>169655953</v>
      </c>
      <c r="J188" t="b">
        <f t="shared" si="5"/>
        <v>0</v>
      </c>
    </row>
    <row r="189" spans="1:10" ht="16.8" x14ac:dyDescent="0.35">
      <c r="A189" s="33" t="s">
        <v>138</v>
      </c>
      <c r="B189" s="33">
        <v>263</v>
      </c>
      <c r="C189" s="33"/>
      <c r="D189">
        <f>IFERROR(VLOOKUP($B189,FORM6_114_2!$B$3:$H$211,Expenses!D$1,FALSE),0)</f>
        <v>1022637</v>
      </c>
      <c r="E189">
        <f>IFERROR(VLOOKUP($B189,FORM6_114_2!$B$3:$H$211,Expenses!E$1,FALSE),0)</f>
        <v>992327</v>
      </c>
      <c r="F189">
        <f>IFERROR(VLOOKUP($B189,FORM6_114_2!$B$3:$H$211,Expenses!F$1,FALSE),0)</f>
        <v>1221228</v>
      </c>
      <c r="G189">
        <f>IFERROR(VLOOKUP($B189,FORM6_114_2!$B$3:$H$211,Expenses!G$1,FALSE),0)</f>
        <v>933921</v>
      </c>
      <c r="H189">
        <f>IFERROR(VLOOKUP($B189,FORM6_114_2!$B$3:$H$211,Expenses!H$1,FALSE),0)</f>
        <v>2812639</v>
      </c>
      <c r="I189">
        <f>IFERROR(VLOOKUP($B189,FORM6_114_2!$B$3:$H$211,Expenses!I$1,FALSE),0)</f>
        <v>3742490</v>
      </c>
      <c r="J189" t="b">
        <f t="shared" si="5"/>
        <v>0</v>
      </c>
    </row>
    <row r="190" spans="1:10" ht="16.8" x14ac:dyDescent="0.35">
      <c r="A190" s="33" t="s">
        <v>141</v>
      </c>
      <c r="B190" s="33">
        <v>268</v>
      </c>
      <c r="C190" s="33"/>
      <c r="D190">
        <f>IFERROR(VLOOKUP($B190,FORM6_114_2!$B$3:$H$211,Expenses!D$1,FALSE),0)</f>
        <v>48131045</v>
      </c>
      <c r="E190">
        <f>IFERROR(VLOOKUP($B190,FORM6_114_2!$B$3:$H$211,Expenses!E$1,FALSE),0)</f>
        <v>43925685</v>
      </c>
      <c r="F190">
        <f>IFERROR(VLOOKUP($B190,FORM6_114_2!$B$3:$H$211,Expenses!F$1,FALSE),0)</f>
        <v>64059985</v>
      </c>
      <c r="G190">
        <f>IFERROR(VLOOKUP($B190,FORM6_114_2!$B$3:$H$211,Expenses!G$1,FALSE),0)</f>
        <v>65519556</v>
      </c>
      <c r="H190">
        <f>IFERROR(VLOOKUP($B190,FORM6_114_2!$B$3:$H$211,Expenses!H$1,FALSE),0)</f>
        <v>68112711</v>
      </c>
      <c r="I190">
        <f>IFERROR(VLOOKUP($B190,FORM6_114_2!$B$3:$H$211,Expenses!I$1,FALSE),0)</f>
        <v>74043777</v>
      </c>
      <c r="J190" t="b">
        <f t="shared" si="5"/>
        <v>0</v>
      </c>
    </row>
    <row r="191" spans="1:10" ht="16.8" x14ac:dyDescent="0.35">
      <c r="A191" s="33" t="s">
        <v>142</v>
      </c>
      <c r="B191" s="33">
        <v>269</v>
      </c>
      <c r="C191" s="33"/>
      <c r="D191">
        <f>IFERROR(VLOOKUP($B191,FORM6_114_2!$B$3:$H$211,Expenses!D$1,FALSE),0)</f>
        <v>1334686</v>
      </c>
      <c r="E191">
        <f>IFERROR(VLOOKUP($B191,FORM6_114_2!$B$3:$H$211,Expenses!E$1,FALSE),0)</f>
        <v>918736</v>
      </c>
      <c r="F191">
        <f>IFERROR(VLOOKUP($B191,FORM6_114_2!$B$3:$H$211,Expenses!F$1,FALSE),0)</f>
        <v>961936</v>
      </c>
      <c r="G191">
        <f>IFERROR(VLOOKUP($B191,FORM6_114_2!$B$3:$H$211,Expenses!G$1,FALSE),0)</f>
        <v>3194471</v>
      </c>
      <c r="H191">
        <f>IFERROR(VLOOKUP($B191,FORM6_114_2!$B$3:$H$211,Expenses!H$1,FALSE),0)</f>
        <v>2988939</v>
      </c>
      <c r="I191">
        <f>IFERROR(VLOOKUP($B191,FORM6_114_2!$B$3:$H$211,Expenses!I$1,FALSE),0)</f>
        <v>3856036</v>
      </c>
      <c r="J191" t="b">
        <f t="shared" si="5"/>
        <v>0</v>
      </c>
    </row>
    <row r="192" spans="1:10" ht="16.8" x14ac:dyDescent="0.35">
      <c r="A192" s="33" t="s">
        <v>144</v>
      </c>
      <c r="B192" s="33">
        <v>272</v>
      </c>
      <c r="C192" s="33"/>
      <c r="D192">
        <f>IFERROR(VLOOKUP($B192,FORM6_114_2!$B$3:$H$211,Expenses!D$1,FALSE),0)</f>
        <v>635247</v>
      </c>
      <c r="E192">
        <f>IFERROR(VLOOKUP($B192,FORM6_114_2!$B$3:$H$211,Expenses!E$1,FALSE),0)</f>
        <v>701465</v>
      </c>
      <c r="F192">
        <f>IFERROR(VLOOKUP($B192,FORM6_114_2!$B$3:$H$211,Expenses!F$1,FALSE),0)</f>
        <v>702802</v>
      </c>
      <c r="G192">
        <f>IFERROR(VLOOKUP($B192,FORM6_114_2!$B$3:$H$211,Expenses!G$1,FALSE),0)</f>
        <v>725897</v>
      </c>
      <c r="H192">
        <f>IFERROR(VLOOKUP($B192,FORM6_114_2!$B$3:$H$211,Expenses!H$1,FALSE),0)</f>
        <v>719472</v>
      </c>
      <c r="I192">
        <f>IFERROR(VLOOKUP($B192,FORM6_114_2!$B$3:$H$211,Expenses!I$1,FALSE),0)</f>
        <v>719913</v>
      </c>
      <c r="J192" t="b">
        <f t="shared" si="5"/>
        <v>0</v>
      </c>
    </row>
    <row r="193" spans="1:10" ht="16.8" x14ac:dyDescent="0.35">
      <c r="A193" s="33" t="s">
        <v>146</v>
      </c>
      <c r="B193" s="33">
        <v>274</v>
      </c>
      <c r="C193" s="33"/>
      <c r="D193">
        <f>IFERROR(VLOOKUP($B193,FORM6_114_2!$B$3:$H$211,Expenses!D$1,FALSE),0)</f>
        <v>6433599</v>
      </c>
      <c r="E193">
        <f>IFERROR(VLOOKUP($B193,FORM6_114_2!$B$3:$H$211,Expenses!E$1,FALSE),0)</f>
        <v>6720041</v>
      </c>
      <c r="F193">
        <f>IFERROR(VLOOKUP($B193,FORM6_114_2!$B$3:$H$211,Expenses!F$1,FALSE),0)</f>
        <v>7894932</v>
      </c>
      <c r="G193">
        <f>IFERROR(VLOOKUP($B193,FORM6_114_2!$B$3:$H$211,Expenses!G$1,FALSE),0)</f>
        <v>10521539</v>
      </c>
      <c r="H193">
        <f>IFERROR(VLOOKUP($B193,FORM6_114_2!$B$3:$H$211,Expenses!H$1,FALSE),0)</f>
        <v>7587804</v>
      </c>
      <c r="I193">
        <f>IFERROR(VLOOKUP($B193,FORM6_114_2!$B$3:$H$211,Expenses!I$1,FALSE),0)</f>
        <v>7811233</v>
      </c>
      <c r="J193" t="b">
        <f t="shared" si="5"/>
        <v>0</v>
      </c>
    </row>
    <row r="194" spans="1:10" ht="16.8" x14ac:dyDescent="0.35">
      <c r="A194" s="33" t="s">
        <v>147</v>
      </c>
      <c r="B194" s="33">
        <v>275</v>
      </c>
      <c r="C194" s="33"/>
      <c r="D194">
        <f>IFERROR(VLOOKUP($B194,FORM6_114_2!$B$3:$H$211,Expenses!D$1,FALSE),0)</f>
        <v>27569694</v>
      </c>
      <c r="E194">
        <f>IFERROR(VLOOKUP($B194,FORM6_114_2!$B$3:$H$211,Expenses!E$1,FALSE),0)</f>
        <v>34873853</v>
      </c>
      <c r="F194">
        <f>IFERROR(VLOOKUP($B194,FORM6_114_2!$B$3:$H$211,Expenses!F$1,FALSE),0)</f>
        <v>35122545</v>
      </c>
      <c r="G194">
        <f>IFERROR(VLOOKUP($B194,FORM6_114_2!$B$3:$H$211,Expenses!G$1,FALSE),0)</f>
        <v>43005865</v>
      </c>
      <c r="H194">
        <f>IFERROR(VLOOKUP($B194,FORM6_114_2!$B$3:$H$211,Expenses!H$1,FALSE),0)</f>
        <v>39135552</v>
      </c>
      <c r="I194">
        <f>IFERROR(VLOOKUP($B194,FORM6_114_2!$B$3:$H$211,Expenses!I$1,FALSE),0)</f>
        <v>40707095</v>
      </c>
      <c r="J194" t="b">
        <f t="shared" si="5"/>
        <v>0</v>
      </c>
    </row>
    <row r="195" spans="1:10" ht="16.8" x14ac:dyDescent="0.35">
      <c r="A195" s="33" t="s">
        <v>149</v>
      </c>
      <c r="B195" s="33">
        <v>277</v>
      </c>
      <c r="C195" s="33"/>
      <c r="D195">
        <f>IFERROR(VLOOKUP($B195,FORM6_114_2!$B$3:$H$211,Expenses!D$1,FALSE),0)</f>
        <v>7923801</v>
      </c>
      <c r="E195">
        <f>IFERROR(VLOOKUP($B195,FORM6_114_2!$B$3:$H$211,Expenses!E$1,FALSE),0)</f>
        <v>8534861</v>
      </c>
      <c r="F195">
        <f>IFERROR(VLOOKUP($B195,FORM6_114_2!$B$3:$H$211,Expenses!F$1,FALSE),0)</f>
        <v>7502351</v>
      </c>
      <c r="G195">
        <f>IFERROR(VLOOKUP($B195,FORM6_114_2!$B$3:$H$211,Expenses!G$1,FALSE),0)</f>
        <v>7392724</v>
      </c>
      <c r="H195">
        <f>IFERROR(VLOOKUP($B195,FORM6_114_2!$B$3:$H$211,Expenses!H$1,FALSE),0)</f>
        <v>7628935</v>
      </c>
      <c r="I195">
        <f>IFERROR(VLOOKUP($B195,FORM6_114_2!$B$3:$H$211,Expenses!I$1,FALSE),0)</f>
        <v>7463835</v>
      </c>
      <c r="J195" t="b">
        <f t="shared" ref="J195:J201" si="6">IF(COUNTIF(D195:I195,0),"TRUE")</f>
        <v>0</v>
      </c>
    </row>
    <row r="196" spans="1:10" ht="16.8" x14ac:dyDescent="0.35">
      <c r="A196" s="33" t="s">
        <v>150</v>
      </c>
      <c r="B196" s="33">
        <v>278</v>
      </c>
      <c r="C196" s="33"/>
      <c r="D196">
        <f>IFERROR(VLOOKUP($B196,FORM6_114_2!$B$3:$H$211,Expenses!D$1,FALSE),0)</f>
        <v>8703233</v>
      </c>
      <c r="E196">
        <f>IFERROR(VLOOKUP($B196,FORM6_114_2!$B$3:$H$211,Expenses!E$1,FALSE),0)</f>
        <v>21842274</v>
      </c>
      <c r="F196">
        <f>IFERROR(VLOOKUP($B196,FORM6_114_2!$B$3:$H$211,Expenses!F$1,FALSE),0)</f>
        <v>21906279</v>
      </c>
      <c r="G196">
        <f>IFERROR(VLOOKUP($B196,FORM6_114_2!$B$3:$H$211,Expenses!G$1,FALSE),0)</f>
        <v>23494312</v>
      </c>
      <c r="H196">
        <f>IFERROR(VLOOKUP($B196,FORM6_114_2!$B$3:$H$211,Expenses!H$1,FALSE),0)</f>
        <v>29253840</v>
      </c>
      <c r="I196">
        <f>IFERROR(VLOOKUP($B196,FORM6_114_2!$B$3:$H$211,Expenses!I$1,FALSE),0)</f>
        <v>36036501</v>
      </c>
      <c r="J196" t="b">
        <f t="shared" si="6"/>
        <v>0</v>
      </c>
    </row>
    <row r="197" spans="1:10" ht="16.8" x14ac:dyDescent="0.35">
      <c r="A197" s="33" t="s">
        <v>151</v>
      </c>
      <c r="B197" s="33">
        <v>279</v>
      </c>
      <c r="C197" s="33"/>
      <c r="D197">
        <f>IFERROR(VLOOKUP($B197,FORM6_114_2!$B$3:$H$211,Expenses!D$1,FALSE),0)</f>
        <v>9775798</v>
      </c>
      <c r="E197">
        <f>IFERROR(VLOOKUP($B197,FORM6_114_2!$B$3:$H$211,Expenses!E$1,FALSE),0)</f>
        <v>40003481</v>
      </c>
      <c r="F197">
        <f>IFERROR(VLOOKUP($B197,FORM6_114_2!$B$3:$H$211,Expenses!F$1,FALSE),0)</f>
        <v>86868972</v>
      </c>
      <c r="G197">
        <f>IFERROR(VLOOKUP($B197,FORM6_114_2!$B$3:$H$211,Expenses!G$1,FALSE),0)</f>
        <v>132420603</v>
      </c>
      <c r="H197">
        <f>IFERROR(VLOOKUP($B197,FORM6_114_2!$B$3:$H$211,Expenses!H$1,FALSE),0)</f>
        <v>148260963</v>
      </c>
      <c r="I197">
        <f>IFERROR(VLOOKUP($B197,FORM6_114_2!$B$3:$H$211,Expenses!I$1,FALSE),0)</f>
        <v>144859626</v>
      </c>
      <c r="J197" t="b">
        <f t="shared" si="6"/>
        <v>0</v>
      </c>
    </row>
    <row r="198" spans="1:10" ht="16.8" x14ac:dyDescent="0.35">
      <c r="A198" s="33" t="s">
        <v>152</v>
      </c>
      <c r="B198" s="33">
        <v>280</v>
      </c>
      <c r="C198" s="33"/>
      <c r="D198">
        <f>IFERROR(VLOOKUP($B198,FORM6_114_2!$B$3:$H$211,Expenses!D$1,FALSE),0)</f>
        <v>562972</v>
      </c>
      <c r="E198">
        <f>IFERROR(VLOOKUP($B198,FORM6_114_2!$B$3:$H$211,Expenses!E$1,FALSE),0)</f>
        <v>1647638</v>
      </c>
      <c r="F198">
        <f>IFERROR(VLOOKUP($B198,FORM6_114_2!$B$3:$H$211,Expenses!F$1,FALSE),0)</f>
        <v>1902510</v>
      </c>
      <c r="G198">
        <f>IFERROR(VLOOKUP($B198,FORM6_114_2!$B$3:$H$211,Expenses!G$1,FALSE),0)</f>
        <v>1725086</v>
      </c>
      <c r="H198">
        <f>IFERROR(VLOOKUP($B198,FORM6_114_2!$B$3:$H$211,Expenses!H$1,FALSE),0)</f>
        <v>1779703</v>
      </c>
      <c r="I198">
        <f>IFERROR(VLOOKUP($B198,FORM6_114_2!$B$3:$H$211,Expenses!I$1,FALSE),0)</f>
        <v>1976262</v>
      </c>
      <c r="J198" t="b">
        <f t="shared" si="6"/>
        <v>0</v>
      </c>
    </row>
    <row r="199" spans="1:10" ht="16.8" x14ac:dyDescent="0.35">
      <c r="A199" s="33" t="s">
        <v>159</v>
      </c>
      <c r="B199" s="33">
        <v>289</v>
      </c>
      <c r="C199" s="33">
        <v>95</v>
      </c>
      <c r="D199">
        <f>IFERROR(VLOOKUP($B199,FORM6_114_2!$B$3:$H$211,Expenses!D$1,FALSE)+VLOOKUP($C199,FORM6_114_2!$B$3:$H$211,Expenses!D$1,FALSE),0)</f>
        <v>3412636</v>
      </c>
      <c r="E199">
        <f>IFERROR(VLOOKUP($B199,FORM6_114_2!$B$3:$H$211,Expenses!E$1,FALSE)+VLOOKUP($C199,FORM6_114_2!$B$3:$H$211,Expenses!E$1,FALSE),0)</f>
        <v>3537134</v>
      </c>
      <c r="F199">
        <f>IFERROR(VLOOKUP($B199,FORM6_114_2!$B$3:$H$211,Expenses!F$1,FALSE)+VLOOKUP($C199,FORM6_114_2!$B$3:$H$211,Expenses!F$1,FALSE),0)</f>
        <v>3735625</v>
      </c>
      <c r="G199">
        <f>IFERROR(VLOOKUP($B199,FORM6_114_2!$B$3:$H$211,Expenses!G$1,FALSE)+VLOOKUP($C199,FORM6_114_2!$B$3:$H$211,Expenses!G$1,FALSE),0)</f>
        <v>3699099</v>
      </c>
      <c r="H199">
        <f>IFERROR(VLOOKUP($B199,FORM6_114_2!$B$3:$H$211,Expenses!H$1,FALSE)+VLOOKUP($C199,FORM6_114_2!$B$3:$H$211,Expenses!H$1,FALSE),0)</f>
        <v>3821462</v>
      </c>
      <c r="I199">
        <f>IFERROR(VLOOKUP($B199,FORM6_114_2!$B$3:$H$211,Expenses!I$1,FALSE)+VLOOKUP($C199,FORM6_114_2!$B$3:$H$211,Expenses!I$1,FALSE),0)</f>
        <v>4210615</v>
      </c>
      <c r="J199" t="b">
        <f t="shared" si="6"/>
        <v>0</v>
      </c>
    </row>
    <row r="200" spans="1:10" ht="16.8" x14ac:dyDescent="0.35">
      <c r="A200" s="33" t="s">
        <v>161</v>
      </c>
      <c r="B200" s="33">
        <v>292</v>
      </c>
      <c r="C200" s="33">
        <v>50</v>
      </c>
      <c r="D200">
        <f>IFERROR(VLOOKUP($B200,FORM6_114_2!$B$3:$H$211,Expenses!D$1,FALSE)+VLOOKUP($C200,FORM6_114_2!$B$3:$H$211,Expenses!D$1,FALSE),0)</f>
        <v>18144238</v>
      </c>
      <c r="E200">
        <f>IFERROR(VLOOKUP($B200,FORM6_114_2!$B$3:$H$211,Expenses!E$1,FALSE)+VLOOKUP($C200,FORM6_114_2!$B$3:$H$211,Expenses!E$1,FALSE),0)</f>
        <v>13604407</v>
      </c>
      <c r="F200">
        <f>IFERROR(VLOOKUP($B200,FORM6_114_2!$B$3:$H$211,Expenses!F$1,FALSE)+VLOOKUP($C200,FORM6_114_2!$B$3:$H$211,Expenses!F$1,FALSE),0)</f>
        <v>20338259</v>
      </c>
      <c r="G200">
        <f>IFERROR(VLOOKUP($B200,FORM6_114_2!$B$3:$H$211,Expenses!G$1,FALSE)+VLOOKUP($C200,FORM6_114_2!$B$3:$H$211,Expenses!G$1,FALSE),0)</f>
        <v>22526947</v>
      </c>
      <c r="H200">
        <f>IFERROR(VLOOKUP($B200,FORM6_114_2!$B$3:$H$211,Expenses!H$1,FALSE)+VLOOKUP($C200,FORM6_114_2!$B$3:$H$211,Expenses!H$1,FALSE),0)</f>
        <v>45038551</v>
      </c>
      <c r="I200">
        <f>IFERROR(VLOOKUP($B200,FORM6_114_2!$B$3:$H$211,Expenses!I$1,FALSE)+VLOOKUP($C200,FORM6_114_2!$B$3:$H$211,Expenses!I$1,FALSE),0)</f>
        <v>4095677</v>
      </c>
      <c r="J200" t="b">
        <f t="shared" si="6"/>
        <v>0</v>
      </c>
    </row>
    <row r="201" spans="1:10" ht="16.8" x14ac:dyDescent="0.35">
      <c r="A201" s="33" t="s">
        <v>168</v>
      </c>
      <c r="B201" s="33">
        <v>299</v>
      </c>
      <c r="C201" s="33">
        <v>104</v>
      </c>
      <c r="D201">
        <f>IFERROR(VLOOKUP($B201,FORM6_114_2!$B$3:$H$211,Expenses!D$1,FALSE)+VLOOKUP($C201,FORM6_114_2!$B$3:$H$211,Expenses!D$1,FALSE),0)</f>
        <v>8809981</v>
      </c>
      <c r="E201">
        <f>IFERROR(VLOOKUP($B201,FORM6_114_2!$B$3:$H$211,Expenses!E$1,FALSE)+VLOOKUP($C201,FORM6_114_2!$B$3:$H$211,Expenses!E$1,FALSE),0)</f>
        <v>5170017</v>
      </c>
      <c r="F201">
        <f>IFERROR(VLOOKUP($B201,FORM6_114_2!$B$3:$H$211,Expenses!F$1,FALSE)+VLOOKUP($C201,FORM6_114_2!$B$3:$H$211,Expenses!F$1,FALSE),0)</f>
        <v>5531394</v>
      </c>
      <c r="G201">
        <f>IFERROR(VLOOKUP($B201,FORM6_114_2!$B$3:$H$211,Expenses!G$1,FALSE)+VLOOKUP($C201,FORM6_114_2!$B$3:$H$211,Expenses!G$1,FALSE),0)</f>
        <v>3212873</v>
      </c>
      <c r="H201">
        <f>IFERROR(VLOOKUP($B201,FORM6_114_2!$B$3:$H$211,Expenses!H$1,FALSE)+VLOOKUP($C201,FORM6_114_2!$B$3:$H$211,Expenses!H$1,FALSE),0)</f>
        <v>2947619</v>
      </c>
      <c r="I201">
        <f>IFERROR(VLOOKUP($B201,FORM6_114_2!$B$3:$H$211,Expenses!I$1,FALSE)+VLOOKUP($C201,FORM6_114_2!$B$3:$H$211,Expenses!I$1,FALSE),0)</f>
        <v>2674181</v>
      </c>
      <c r="J201" t="b">
        <f t="shared" si="6"/>
        <v>0</v>
      </c>
    </row>
    <row r="202" spans="1:10" ht="16.8" x14ac:dyDescent="0.35">
      <c r="A202" s="33" t="s">
        <v>24</v>
      </c>
      <c r="B202" s="33">
        <v>58</v>
      </c>
      <c r="C202" s="33"/>
      <c r="D202">
        <f>IFERROR(VLOOKUP($B202,FORM6_114_2!$B$3:$H$211,Expenses!D$1,FALSE),0)</f>
        <v>1409186</v>
      </c>
      <c r="E202">
        <f>IFERROR(VLOOKUP($B202,FORM6_114_2!$B$3:$H$211,Expenses!E$1,FALSE),0)</f>
        <v>400349</v>
      </c>
      <c r="F202">
        <f>IFERROR(VLOOKUP($B202,FORM6_114_2!$B$3:$H$211,Expenses!F$1,FALSE),0)</f>
        <v>-158159</v>
      </c>
      <c r="G202">
        <f>IFERROR(VLOOKUP($B202,FORM6_114_2!$B$3:$H$211,Expenses!G$1,FALSE),0)</f>
        <v>56938</v>
      </c>
      <c r="H202">
        <f>IFERROR(VLOOKUP($B202,FORM6_114_2!$B$3:$H$211,Expenses!H$1,FALSE),0)</f>
        <v>312708</v>
      </c>
      <c r="I202">
        <f>IFERROR(VLOOKUP($B202,FORM6_114_2!$B$3:$H$211,Expenses!I$1,FALSE),0)</f>
        <v>212834</v>
      </c>
      <c r="J202" t="b">
        <v>1</v>
      </c>
    </row>
    <row r="203" spans="1:10" ht="16.8" x14ac:dyDescent="0.35">
      <c r="A203" s="33" t="s">
        <v>110</v>
      </c>
      <c r="B203" s="33">
        <v>227</v>
      </c>
      <c r="C203" s="33"/>
      <c r="D203">
        <f>IFERROR(VLOOKUP($B203,FORM6_114_2!$B$3:$H$211,Expenses!D$1,FALSE),0)</f>
        <v>-159433</v>
      </c>
      <c r="E203">
        <f>IFERROR(VLOOKUP($B203,FORM6_114_2!$B$3:$H$211,Expenses!E$1,FALSE),0)</f>
        <v>717468</v>
      </c>
      <c r="F203">
        <f>IFERROR(VLOOKUP($B203,FORM6_114_2!$B$3:$H$211,Expenses!F$1,FALSE),0)</f>
        <v>1777359</v>
      </c>
      <c r="G203">
        <f>IFERROR(VLOOKUP($B203,FORM6_114_2!$B$3:$H$211,Expenses!G$1,FALSE),0)</f>
        <v>982485</v>
      </c>
      <c r="H203">
        <f>IFERROR(VLOOKUP($B203,FORM6_114_2!$B$3:$H$211,Expenses!H$1,FALSE),0)</f>
        <v>1933800</v>
      </c>
      <c r="I203">
        <f>IFERROR(VLOOKUP($B203,FORM6_114_2!$B$3:$H$211,Expenses!I$1,FALSE),0)</f>
        <v>1232796</v>
      </c>
      <c r="J203" t="b">
        <v>1</v>
      </c>
    </row>
    <row r="204" spans="1:10" ht="16.8" x14ac:dyDescent="0.35">
      <c r="A204" s="33" t="s">
        <v>32</v>
      </c>
      <c r="B204" s="33">
        <v>79</v>
      </c>
      <c r="C204" s="33"/>
      <c r="D204">
        <f>IFERROR(VLOOKUP($B204,FORM6_114_2!$B$3:$H$211,Expenses!D$1,FALSE),0)</f>
        <v>346617032</v>
      </c>
      <c r="E204">
        <f>IFERROR(VLOOKUP($B204,FORM6_114_2!$B$3:$H$211,Expenses!E$1,FALSE),0)</f>
        <v>388780593</v>
      </c>
      <c r="F204">
        <f>IFERROR(VLOOKUP($B204,FORM6_114_2!$B$3:$H$211,Expenses!F$1,FALSE),0)</f>
        <v>533870166</v>
      </c>
      <c r="G204">
        <f>IFERROR(VLOOKUP($B204,FORM6_114_2!$B$3:$H$211,Expenses!G$1,FALSE),0)</f>
        <v>408645203</v>
      </c>
      <c r="H204">
        <f>IFERROR(VLOOKUP($B204,FORM6_114_2!$B$3:$H$211,Expenses!H$1,FALSE),0)</f>
        <v>403327044</v>
      </c>
      <c r="I204">
        <f>IFERROR(VLOOKUP($B204,FORM6_114_2!$B$3:$H$211,Expenses!I$1,FALSE),0)</f>
        <v>407329855</v>
      </c>
      <c r="J204" t="b">
        <v>1</v>
      </c>
    </row>
  </sheetData>
  <sortState ref="A3:J204">
    <sortCondition ref="J3:J204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4"/>
  <sheetViews>
    <sheetView workbookViewId="0">
      <selection activeCell="D2" sqref="D2:I2"/>
    </sheetView>
  </sheetViews>
  <sheetFormatPr defaultRowHeight="15" x14ac:dyDescent="0.35"/>
  <cols>
    <col min="1" max="1" width="49.109375" bestFit="1" customWidth="1"/>
    <col min="2" max="2" width="5.109375" bestFit="1" customWidth="1"/>
    <col min="3" max="3" width="11.33203125" bestFit="1" customWidth="1"/>
    <col min="4" max="10" width="12.33203125" bestFit="1" customWidth="1"/>
  </cols>
  <sheetData>
    <row r="1" spans="1:10" x14ac:dyDescent="0.35">
      <c r="D1">
        <v>2</v>
      </c>
      <c r="E1">
        <v>3</v>
      </c>
      <c r="F1">
        <v>4</v>
      </c>
      <c r="G1">
        <v>5</v>
      </c>
      <c r="H1">
        <v>6</v>
      </c>
      <c r="I1">
        <v>7</v>
      </c>
    </row>
    <row r="2" spans="1:10" ht="19.2" x14ac:dyDescent="0.35">
      <c r="A2" s="25" t="s">
        <v>359</v>
      </c>
      <c r="B2" s="25" t="s">
        <v>245</v>
      </c>
      <c r="C2" s="25" t="s">
        <v>385</v>
      </c>
      <c r="D2" s="25" t="s">
        <v>405</v>
      </c>
      <c r="E2" s="25" t="s">
        <v>406</v>
      </c>
      <c r="F2" s="25" t="s">
        <v>407</v>
      </c>
      <c r="G2" s="25" t="s">
        <v>408</v>
      </c>
      <c r="H2" s="25" t="s">
        <v>409</v>
      </c>
      <c r="I2" s="25" t="s">
        <v>410</v>
      </c>
      <c r="J2" s="25" t="s">
        <v>225</v>
      </c>
    </row>
    <row r="3" spans="1:10" ht="16.8" x14ac:dyDescent="0.35">
      <c r="A3" s="33" t="s">
        <v>3</v>
      </c>
      <c r="B3" s="33">
        <v>19</v>
      </c>
      <c r="C3" s="33"/>
      <c r="D3">
        <f>IFERROR(VLOOKUP($B3,FORM6_111_28!$B$3:$H$209,Property!D$1,FALSE),0)</f>
        <v>28716854</v>
      </c>
      <c r="E3">
        <f>IFERROR(VLOOKUP($B3,FORM6_111_28!$B$3:$H$209,Property!E$1,FALSE),0)</f>
        <v>0</v>
      </c>
      <c r="F3">
        <f>IFERROR(VLOOKUP($B3,FORM6_111_28!$B$3:$H$209,Property!F$1,FALSE),0)</f>
        <v>0</v>
      </c>
      <c r="G3">
        <f>IFERROR(VLOOKUP($B3,FORM6_111_28!$B$3:$H$209,Property!G$1,FALSE),0)</f>
        <v>0</v>
      </c>
      <c r="H3">
        <f>IFERROR(VLOOKUP($B3,FORM6_111_28!$B$3:$H$209,Property!H$1,FALSE),0)</f>
        <v>0</v>
      </c>
      <c r="I3">
        <f>IFERROR(VLOOKUP($B3,FORM6_111_28!$B$3:$H$209,Property!I$1,FALSE),0)</f>
        <v>0</v>
      </c>
      <c r="J3" t="str">
        <f t="shared" ref="J3:J66" si="0">IF(COUNTIF(D3:I3,0),"TRUE")</f>
        <v>TRUE</v>
      </c>
    </row>
    <row r="4" spans="1:10" ht="16.8" x14ac:dyDescent="0.35">
      <c r="A4" s="33" t="s">
        <v>8</v>
      </c>
      <c r="B4" s="33">
        <v>32</v>
      </c>
      <c r="C4" s="33"/>
      <c r="D4">
        <f>IFERROR(VLOOKUP($B4,FORM6_111_28!$B$3:$H$209,Property!D$1,FALSE),0)</f>
        <v>34636605</v>
      </c>
      <c r="E4">
        <f>IFERROR(VLOOKUP($B4,FORM6_111_28!$B$3:$H$209,Property!E$1,FALSE),0)</f>
        <v>36247249</v>
      </c>
      <c r="F4">
        <f>IFERROR(VLOOKUP($B4,FORM6_111_28!$B$3:$H$209,Property!F$1,FALSE),0)</f>
        <v>36530549</v>
      </c>
      <c r="G4">
        <f>IFERROR(VLOOKUP($B4,FORM6_111_28!$B$3:$H$209,Property!G$1,FALSE),0)</f>
        <v>43230963</v>
      </c>
      <c r="H4">
        <f>IFERROR(VLOOKUP($B4,FORM6_111_28!$B$3:$H$209,Property!H$1,FALSE),0)</f>
        <v>42254903</v>
      </c>
      <c r="I4">
        <f>IFERROR(VLOOKUP($B4,FORM6_111_28!$B$3:$H$209,Property!I$1,FALSE),0)</f>
        <v>0</v>
      </c>
      <c r="J4" t="str">
        <f t="shared" si="0"/>
        <v>TRUE</v>
      </c>
    </row>
    <row r="5" spans="1:10" ht="16.8" x14ac:dyDescent="0.35">
      <c r="A5" s="33" t="s">
        <v>24</v>
      </c>
      <c r="B5" s="33">
        <v>58</v>
      </c>
      <c r="C5" s="33"/>
      <c r="D5">
        <f>IFERROR(VLOOKUP($B5,FORM6_111_28!$B$3:$H$209,Property!D$1,FALSE),0)</f>
        <v>0</v>
      </c>
      <c r="E5">
        <f>IFERROR(VLOOKUP($B5,FORM6_111_28!$B$3:$H$209,Property!E$1,FALSE),0)</f>
        <v>0</v>
      </c>
      <c r="F5">
        <f>IFERROR(VLOOKUP($B5,FORM6_111_28!$B$3:$H$209,Property!F$1,FALSE),0)</f>
        <v>0</v>
      </c>
      <c r="G5">
        <f>IFERROR(VLOOKUP($B5,FORM6_111_28!$B$3:$H$209,Property!G$1,FALSE),0)</f>
        <v>0</v>
      </c>
      <c r="H5">
        <f>IFERROR(VLOOKUP($B5,FORM6_111_28!$B$3:$H$209,Property!H$1,FALSE),0)</f>
        <v>0</v>
      </c>
      <c r="I5">
        <f>IFERROR(VLOOKUP($B5,FORM6_111_28!$B$3:$H$209,Property!I$1,FALSE),0)</f>
        <v>0</v>
      </c>
      <c r="J5" t="str">
        <f t="shared" si="0"/>
        <v>TRUE</v>
      </c>
    </row>
    <row r="6" spans="1:10" ht="16.8" x14ac:dyDescent="0.35">
      <c r="A6" s="33" t="s">
        <v>27</v>
      </c>
      <c r="B6" s="33">
        <v>67</v>
      </c>
      <c r="C6" s="33"/>
      <c r="D6">
        <f>IFERROR(VLOOKUP($B6,FORM6_111_28!$B$3:$H$209,Property!D$1,FALSE),0)</f>
        <v>28752437</v>
      </c>
      <c r="E6">
        <f>IFERROR(VLOOKUP($B6,FORM6_111_28!$B$3:$H$209,Property!E$1,FALSE),0)</f>
        <v>28836054</v>
      </c>
      <c r="F6">
        <f>IFERROR(VLOOKUP($B6,FORM6_111_28!$B$3:$H$209,Property!F$1,FALSE),0)</f>
        <v>28836054</v>
      </c>
      <c r="G6">
        <f>IFERROR(VLOOKUP($B6,FORM6_111_28!$B$3:$H$209,Property!G$1,FALSE),0)</f>
        <v>0</v>
      </c>
      <c r="H6">
        <f>IFERROR(VLOOKUP($B6,FORM6_111_28!$B$3:$H$209,Property!H$1,FALSE),0)</f>
        <v>0</v>
      </c>
      <c r="I6">
        <f>IFERROR(VLOOKUP($B6,FORM6_111_28!$B$3:$H$209,Property!I$1,FALSE),0)</f>
        <v>0</v>
      </c>
      <c r="J6" t="str">
        <f t="shared" si="0"/>
        <v>TRUE</v>
      </c>
    </row>
    <row r="7" spans="1:10" ht="16.8" x14ac:dyDescent="0.35">
      <c r="A7" s="33" t="s">
        <v>37</v>
      </c>
      <c r="B7" s="33">
        <v>88</v>
      </c>
      <c r="C7" s="33"/>
      <c r="D7">
        <f>IFERROR(VLOOKUP($B7,FORM6_111_28!$B$3:$H$209,Property!D$1,FALSE),0)</f>
        <v>6159076</v>
      </c>
      <c r="E7">
        <f>IFERROR(VLOOKUP($B7,FORM6_111_28!$B$3:$H$209,Property!E$1,FALSE),0)</f>
        <v>6497567</v>
      </c>
      <c r="F7">
        <f>IFERROR(VLOOKUP($B7,FORM6_111_28!$B$3:$H$209,Property!F$1,FALSE),0)</f>
        <v>0</v>
      </c>
      <c r="G7">
        <f>IFERROR(VLOOKUP($B7,FORM6_111_28!$B$3:$H$209,Property!G$1,FALSE),0)</f>
        <v>0</v>
      </c>
      <c r="H7">
        <f>IFERROR(VLOOKUP($B7,FORM6_111_28!$B$3:$H$209,Property!H$1,FALSE),0)</f>
        <v>0</v>
      </c>
      <c r="I7">
        <f>IFERROR(VLOOKUP($B7,FORM6_111_28!$B$3:$H$209,Property!I$1,FALSE),0)</f>
        <v>0</v>
      </c>
      <c r="J7" t="str">
        <f t="shared" si="0"/>
        <v>TRUE</v>
      </c>
    </row>
    <row r="8" spans="1:10" ht="16.8" x14ac:dyDescent="0.35">
      <c r="A8" s="33" t="s">
        <v>40</v>
      </c>
      <c r="B8" s="33">
        <v>92</v>
      </c>
      <c r="C8" s="33"/>
      <c r="D8">
        <f>IFERROR(VLOOKUP($B8,FORM6_111_28!$B$3:$H$209,Property!D$1,FALSE),0)</f>
        <v>42236917</v>
      </c>
      <c r="E8">
        <f>IFERROR(VLOOKUP($B8,FORM6_111_28!$B$3:$H$209,Property!E$1,FALSE),0)</f>
        <v>41542647</v>
      </c>
      <c r="F8">
        <f>IFERROR(VLOOKUP($B8,FORM6_111_28!$B$3:$H$209,Property!F$1,FALSE),0)</f>
        <v>42441094</v>
      </c>
      <c r="G8">
        <f>IFERROR(VLOOKUP($B8,FORM6_111_28!$B$3:$H$209,Property!G$1,FALSE),0)</f>
        <v>0</v>
      </c>
      <c r="H8">
        <f>IFERROR(VLOOKUP($B8,FORM6_111_28!$B$3:$H$209,Property!H$1,FALSE),0)</f>
        <v>0</v>
      </c>
      <c r="I8">
        <f>IFERROR(VLOOKUP($B8,FORM6_111_28!$B$3:$H$209,Property!I$1,FALSE),0)</f>
        <v>0</v>
      </c>
      <c r="J8" t="str">
        <f t="shared" si="0"/>
        <v>TRUE</v>
      </c>
    </row>
    <row r="9" spans="1:10" ht="16.8" x14ac:dyDescent="0.35">
      <c r="A9" s="33" t="s">
        <v>54</v>
      </c>
      <c r="B9" s="33">
        <v>119</v>
      </c>
      <c r="C9" s="33"/>
      <c r="D9">
        <f>IFERROR(VLOOKUP($B9,FORM6_111_28!$B$3:$H$209,Property!D$1,FALSE),0)</f>
        <v>0</v>
      </c>
      <c r="E9">
        <f>IFERROR(VLOOKUP($B9,FORM6_111_28!$B$3:$H$209,Property!E$1,FALSE),0)</f>
        <v>0</v>
      </c>
      <c r="F9">
        <f>IFERROR(VLOOKUP($B9,FORM6_111_28!$B$3:$H$209,Property!F$1,FALSE),0)</f>
        <v>0</v>
      </c>
      <c r="G9">
        <f>IFERROR(VLOOKUP($B9,FORM6_111_28!$B$3:$H$209,Property!G$1,FALSE),0)</f>
        <v>0</v>
      </c>
      <c r="H9">
        <f>IFERROR(VLOOKUP($B9,FORM6_111_28!$B$3:$H$209,Property!H$1,FALSE),0)</f>
        <v>0</v>
      </c>
      <c r="I9">
        <f>IFERROR(VLOOKUP($B9,FORM6_111_28!$B$3:$H$209,Property!I$1,FALSE),0)</f>
        <v>0</v>
      </c>
      <c r="J9" t="str">
        <f t="shared" si="0"/>
        <v>TRUE</v>
      </c>
    </row>
    <row r="10" spans="1:10" ht="16.8" x14ac:dyDescent="0.35">
      <c r="A10" s="33" t="s">
        <v>55</v>
      </c>
      <c r="B10" s="33">
        <v>121</v>
      </c>
      <c r="C10" s="33"/>
      <c r="D10">
        <f>IFERROR(VLOOKUP($B10,FORM6_111_28!$B$3:$H$209,Property!D$1,FALSE),0)</f>
        <v>10351494</v>
      </c>
      <c r="E10">
        <f>IFERROR(VLOOKUP($B10,FORM6_111_28!$B$3:$H$209,Property!E$1,FALSE),0)</f>
        <v>9178216</v>
      </c>
      <c r="F10">
        <f>IFERROR(VLOOKUP($B10,FORM6_111_28!$B$3:$H$209,Property!F$1,FALSE),0)</f>
        <v>9522927</v>
      </c>
      <c r="G10">
        <f>IFERROR(VLOOKUP($B10,FORM6_111_28!$B$3:$H$209,Property!G$1,FALSE),0)</f>
        <v>40281088</v>
      </c>
      <c r="H10">
        <f>IFERROR(VLOOKUP($B10,FORM6_111_28!$B$3:$H$209,Property!H$1,FALSE),0)</f>
        <v>25753533</v>
      </c>
      <c r="I10">
        <f>IFERROR(VLOOKUP($B10,FORM6_111_28!$B$3:$H$209,Property!I$1,FALSE),0)</f>
        <v>0</v>
      </c>
      <c r="J10" t="str">
        <f t="shared" si="0"/>
        <v>TRUE</v>
      </c>
    </row>
    <row r="11" spans="1:10" ht="16.8" x14ac:dyDescent="0.35">
      <c r="A11" s="33" t="s">
        <v>72</v>
      </c>
      <c r="B11" s="33">
        <v>150</v>
      </c>
      <c r="C11" s="33"/>
      <c r="D11">
        <f>IFERROR(VLOOKUP($B11,FORM6_111_28!$B$3:$H$209,Property!D$1,FALSE),0)</f>
        <v>3701133</v>
      </c>
      <c r="E11">
        <f>IFERROR(VLOOKUP($B11,FORM6_111_28!$B$3:$H$209,Property!E$1,FALSE),0)</f>
        <v>3701133</v>
      </c>
      <c r="F11">
        <f>IFERROR(VLOOKUP($B11,FORM6_111_28!$B$3:$H$209,Property!F$1,FALSE),0)</f>
        <v>0</v>
      </c>
      <c r="G11">
        <f>IFERROR(VLOOKUP($B11,FORM6_111_28!$B$3:$H$209,Property!G$1,FALSE),0)</f>
        <v>0</v>
      </c>
      <c r="H11">
        <f>IFERROR(VLOOKUP($B11,FORM6_111_28!$B$3:$H$209,Property!H$1,FALSE),0)</f>
        <v>0</v>
      </c>
      <c r="I11">
        <f>IFERROR(VLOOKUP($B11,FORM6_111_28!$B$3:$H$209,Property!I$1,FALSE),0)</f>
        <v>0</v>
      </c>
      <c r="J11" t="str">
        <f t="shared" si="0"/>
        <v>TRUE</v>
      </c>
    </row>
    <row r="12" spans="1:10" ht="16.8" x14ac:dyDescent="0.35">
      <c r="A12" s="33" t="s">
        <v>75</v>
      </c>
      <c r="B12" s="33">
        <v>154</v>
      </c>
      <c r="C12" s="33"/>
      <c r="D12">
        <f>IFERROR(VLOOKUP($B12,FORM6_111_28!$B$3:$H$209,Property!D$1,FALSE),0)</f>
        <v>4557907</v>
      </c>
      <c r="E12">
        <f>IFERROR(VLOOKUP($B12,FORM6_111_28!$B$3:$H$209,Property!E$1,FALSE),0)</f>
        <v>0</v>
      </c>
      <c r="F12">
        <f>IFERROR(VLOOKUP($B12,FORM6_111_28!$B$3:$H$209,Property!F$1,FALSE),0)</f>
        <v>0</v>
      </c>
      <c r="G12">
        <f>IFERROR(VLOOKUP($B12,FORM6_111_28!$B$3:$H$209,Property!G$1,FALSE),0)</f>
        <v>0</v>
      </c>
      <c r="H12">
        <f>IFERROR(VLOOKUP($B12,FORM6_111_28!$B$3:$H$209,Property!H$1,FALSE),0)</f>
        <v>0</v>
      </c>
      <c r="I12">
        <f>IFERROR(VLOOKUP($B12,FORM6_111_28!$B$3:$H$209,Property!I$1,FALSE),0)</f>
        <v>0</v>
      </c>
      <c r="J12" t="str">
        <f t="shared" si="0"/>
        <v>TRUE</v>
      </c>
    </row>
    <row r="13" spans="1:10" ht="16.8" x14ac:dyDescent="0.35">
      <c r="A13" s="33" t="s">
        <v>82</v>
      </c>
      <c r="B13" s="33">
        <v>169</v>
      </c>
      <c r="C13" s="33">
        <v>329</v>
      </c>
      <c r="D13">
        <f>IFERROR(VLOOKUP($B13,FORM6_111_28!$B$3:$H$209,Property!D$1,FALSE)+VLOOKUP($C13,FORM6_111_28!$B$3:$H$209,Property!D$1,FALSE),0)</f>
        <v>197964935</v>
      </c>
      <c r="E13">
        <f>IFERROR(VLOOKUP($B13,FORM6_111_28!$B$3:$H$209,Property!E$1,FALSE)+VLOOKUP($C13,FORM6_111_28!$B$3:$H$209,Property!E$1,FALSE),0)</f>
        <v>196527263</v>
      </c>
      <c r="F13">
        <f>IFERROR(VLOOKUP($B13,FORM6_111_28!$B$3:$H$209,Property!F$1,FALSE)+VLOOKUP($C13,FORM6_111_28!$B$3:$H$209,Property!F$1,FALSE),0)</f>
        <v>195992486</v>
      </c>
      <c r="G13">
        <f>IFERROR(VLOOKUP($B13,FORM6_111_28!$B$3:$H$209,Property!G$1,FALSE)+VLOOKUP($C13,FORM6_111_28!$B$3:$H$209,Property!G$1,FALSE),0)</f>
        <v>181604452</v>
      </c>
      <c r="H13">
        <f>IFERROR(VLOOKUP($B13,FORM6_111_28!$B$3:$H$209,Property!H$1,FALSE)+VLOOKUP($C13,FORM6_111_28!$B$3:$H$209,Property!H$1,FALSE),0)</f>
        <v>170225492</v>
      </c>
      <c r="I13">
        <f>IFERROR(VLOOKUP($B13,FORM6_111_28!$B$3:$H$209,Property!I$1,FALSE)+VLOOKUP($C13,FORM6_111_28!$B$3:$H$209,Property!I$1,FALSE),0)</f>
        <v>0</v>
      </c>
      <c r="J13" t="str">
        <f t="shared" si="0"/>
        <v>TRUE</v>
      </c>
    </row>
    <row r="14" spans="1:10" ht="16.8" x14ac:dyDescent="0.35">
      <c r="A14" s="33" t="s">
        <v>93</v>
      </c>
      <c r="B14" s="33">
        <v>186</v>
      </c>
      <c r="C14" s="33"/>
      <c r="D14">
        <f>IFERROR(VLOOKUP($B14,FORM6_111_28!$B$3:$H$209,Property!D$1,FALSE),0)</f>
        <v>68450017</v>
      </c>
      <c r="E14">
        <f>IFERROR(VLOOKUP($B14,FORM6_111_28!$B$3:$H$209,Property!E$1,FALSE),0)</f>
        <v>69012926</v>
      </c>
      <c r="F14">
        <f>IFERROR(VLOOKUP($B14,FORM6_111_28!$B$3:$H$209,Property!F$1,FALSE),0)</f>
        <v>61899559</v>
      </c>
      <c r="G14">
        <f>IFERROR(VLOOKUP($B14,FORM6_111_28!$B$3:$H$209,Property!G$1,FALSE),0)</f>
        <v>0</v>
      </c>
      <c r="H14">
        <f>IFERROR(VLOOKUP($B14,FORM6_111_28!$B$3:$H$209,Property!H$1,FALSE),0)</f>
        <v>0</v>
      </c>
      <c r="I14">
        <f>IFERROR(VLOOKUP($B14,FORM6_111_28!$B$3:$H$209,Property!I$1,FALSE),0)</f>
        <v>0</v>
      </c>
      <c r="J14" t="str">
        <f t="shared" si="0"/>
        <v>TRUE</v>
      </c>
    </row>
    <row r="15" spans="1:10" ht="16.8" x14ac:dyDescent="0.35">
      <c r="A15" s="33" t="s">
        <v>97</v>
      </c>
      <c r="B15" s="33">
        <v>194</v>
      </c>
      <c r="C15" s="33"/>
      <c r="D15">
        <f>IFERROR(VLOOKUP($B15,FORM6_111_28!$B$3:$H$209,Property!D$1,FALSE),0)</f>
        <v>7428460</v>
      </c>
      <c r="E15">
        <f>IFERROR(VLOOKUP($B15,FORM6_111_28!$B$3:$H$209,Property!E$1,FALSE),0)</f>
        <v>26264937</v>
      </c>
      <c r="F15">
        <f>IFERROR(VLOOKUP($B15,FORM6_111_28!$B$3:$H$209,Property!F$1,FALSE),0)</f>
        <v>0</v>
      </c>
      <c r="G15">
        <f>IFERROR(VLOOKUP($B15,FORM6_111_28!$B$3:$H$209,Property!G$1,FALSE),0)</f>
        <v>0</v>
      </c>
      <c r="H15">
        <f>IFERROR(VLOOKUP($B15,FORM6_111_28!$B$3:$H$209,Property!H$1,FALSE),0)</f>
        <v>0</v>
      </c>
      <c r="I15">
        <f>IFERROR(VLOOKUP($B15,FORM6_111_28!$B$3:$H$209,Property!I$1,FALSE),0)</f>
        <v>0</v>
      </c>
      <c r="J15" t="str">
        <f t="shared" si="0"/>
        <v>TRUE</v>
      </c>
    </row>
    <row r="16" spans="1:10" ht="16.8" x14ac:dyDescent="0.35">
      <c r="A16" s="33" t="s">
        <v>101</v>
      </c>
      <c r="B16" s="33">
        <v>199</v>
      </c>
      <c r="C16" s="33"/>
      <c r="D16">
        <f>IFERROR(VLOOKUP($B16,FORM6_111_28!$B$3:$H$209,Property!D$1,FALSE),0)</f>
        <v>0</v>
      </c>
      <c r="E16">
        <f>IFERROR(VLOOKUP($B16,FORM6_111_28!$B$3:$H$209,Property!E$1,FALSE),0)</f>
        <v>0</v>
      </c>
      <c r="F16">
        <f>IFERROR(VLOOKUP($B16,FORM6_111_28!$B$3:$H$209,Property!F$1,FALSE),0)</f>
        <v>0</v>
      </c>
      <c r="G16">
        <f>IFERROR(VLOOKUP($B16,FORM6_111_28!$B$3:$H$209,Property!G$1,FALSE),0)</f>
        <v>0</v>
      </c>
      <c r="H16">
        <f>IFERROR(VLOOKUP($B16,FORM6_111_28!$B$3:$H$209,Property!H$1,FALSE),0)</f>
        <v>0</v>
      </c>
      <c r="I16">
        <f>IFERROR(VLOOKUP($B16,FORM6_111_28!$B$3:$H$209,Property!I$1,FALSE),0)</f>
        <v>0</v>
      </c>
      <c r="J16" t="str">
        <f t="shared" si="0"/>
        <v>TRUE</v>
      </c>
    </row>
    <row r="17" spans="1:10" ht="16.8" x14ac:dyDescent="0.35">
      <c r="A17" s="33" t="s">
        <v>103</v>
      </c>
      <c r="B17" s="33">
        <v>215</v>
      </c>
      <c r="C17" s="33"/>
      <c r="D17">
        <f>IFERROR(VLOOKUP($B17,FORM6_111_28!$B$3:$H$209,Property!D$1,FALSE),0)</f>
        <v>0</v>
      </c>
      <c r="E17">
        <f>IFERROR(VLOOKUP($B17,FORM6_111_28!$B$3:$H$209,Property!E$1,FALSE),0)</f>
        <v>0</v>
      </c>
      <c r="F17">
        <f>IFERROR(VLOOKUP($B17,FORM6_111_28!$B$3:$H$209,Property!F$1,FALSE),0)</f>
        <v>0</v>
      </c>
      <c r="G17">
        <f>IFERROR(VLOOKUP($B17,FORM6_111_28!$B$3:$H$209,Property!G$1,FALSE),0)</f>
        <v>0</v>
      </c>
      <c r="H17">
        <f>IFERROR(VLOOKUP($B17,FORM6_111_28!$B$3:$H$209,Property!H$1,FALSE),0)</f>
        <v>0</v>
      </c>
      <c r="I17">
        <f>IFERROR(VLOOKUP($B17,FORM6_111_28!$B$3:$H$209,Property!I$1,FALSE),0)</f>
        <v>0</v>
      </c>
      <c r="J17" t="str">
        <f t="shared" si="0"/>
        <v>TRUE</v>
      </c>
    </row>
    <row r="18" spans="1:10" ht="16.8" x14ac:dyDescent="0.35">
      <c r="A18" s="33" t="s">
        <v>113</v>
      </c>
      <c r="B18" s="33">
        <v>230</v>
      </c>
      <c r="C18" s="33"/>
      <c r="D18">
        <f>IFERROR(VLOOKUP($B18,FORM6_111_28!$B$3:$H$209,Property!D$1,FALSE),0)</f>
        <v>0</v>
      </c>
      <c r="E18">
        <f>IFERROR(VLOOKUP($B18,FORM6_111_28!$B$3:$H$209,Property!E$1,FALSE),0)</f>
        <v>0</v>
      </c>
      <c r="F18">
        <f>IFERROR(VLOOKUP($B18,FORM6_111_28!$B$3:$H$209,Property!F$1,FALSE),0)</f>
        <v>0</v>
      </c>
      <c r="G18">
        <f>IFERROR(VLOOKUP($B18,FORM6_111_28!$B$3:$H$209,Property!G$1,FALSE),0)</f>
        <v>0</v>
      </c>
      <c r="H18">
        <f>IFERROR(VLOOKUP($B18,FORM6_111_28!$B$3:$H$209,Property!H$1,FALSE),0)</f>
        <v>0</v>
      </c>
      <c r="I18">
        <f>IFERROR(VLOOKUP($B18,FORM6_111_28!$B$3:$H$209,Property!I$1,FALSE),0)</f>
        <v>0</v>
      </c>
      <c r="J18" t="str">
        <f t="shared" si="0"/>
        <v>TRUE</v>
      </c>
    </row>
    <row r="19" spans="1:10" ht="16.8" x14ac:dyDescent="0.35">
      <c r="A19" s="33" t="s">
        <v>128</v>
      </c>
      <c r="B19" s="33">
        <v>250</v>
      </c>
      <c r="C19" s="33"/>
      <c r="D19">
        <f>IFERROR(VLOOKUP($B19,FORM6_111_28!$B$3:$H$209,Property!D$1,FALSE),0)</f>
        <v>0</v>
      </c>
      <c r="E19">
        <f>IFERROR(VLOOKUP($B19,FORM6_111_28!$B$3:$H$209,Property!E$1,FALSE),0)</f>
        <v>0</v>
      </c>
      <c r="F19">
        <f>IFERROR(VLOOKUP($B19,FORM6_111_28!$B$3:$H$209,Property!F$1,FALSE),0)</f>
        <v>0</v>
      </c>
      <c r="G19">
        <f>IFERROR(VLOOKUP($B19,FORM6_111_28!$B$3:$H$209,Property!G$1,FALSE),0)</f>
        <v>0</v>
      </c>
      <c r="H19">
        <f>IFERROR(VLOOKUP($B19,FORM6_111_28!$B$3:$H$209,Property!H$1,FALSE),0)</f>
        <v>0</v>
      </c>
      <c r="I19">
        <f>IFERROR(VLOOKUP($B19,FORM6_111_28!$B$3:$H$209,Property!I$1,FALSE),0)</f>
        <v>0</v>
      </c>
      <c r="J19" t="str">
        <f t="shared" si="0"/>
        <v>TRUE</v>
      </c>
    </row>
    <row r="20" spans="1:10" ht="16.8" x14ac:dyDescent="0.35">
      <c r="A20" s="33" t="s">
        <v>131</v>
      </c>
      <c r="B20" s="33">
        <v>253</v>
      </c>
      <c r="C20" s="33"/>
      <c r="D20">
        <f>IFERROR(VLOOKUP($B20,FORM6_111_28!$B$3:$H$209,Property!D$1,FALSE),0)</f>
        <v>5761526</v>
      </c>
      <c r="E20">
        <f>IFERROR(VLOOKUP($B20,FORM6_111_28!$B$3:$H$209,Property!E$1,FALSE),0)</f>
        <v>8495099</v>
      </c>
      <c r="F20">
        <f>IFERROR(VLOOKUP($B20,FORM6_111_28!$B$3:$H$209,Property!F$1,FALSE),0)</f>
        <v>8490990</v>
      </c>
      <c r="G20">
        <f>IFERROR(VLOOKUP($B20,FORM6_111_28!$B$3:$H$209,Property!G$1,FALSE),0)</f>
        <v>8490990</v>
      </c>
      <c r="H20">
        <f>IFERROR(VLOOKUP($B20,FORM6_111_28!$B$3:$H$209,Property!H$1,FALSE),0)</f>
        <v>0</v>
      </c>
      <c r="I20">
        <f>IFERROR(VLOOKUP($B20,FORM6_111_28!$B$3:$H$209,Property!I$1,FALSE),0)</f>
        <v>0</v>
      </c>
      <c r="J20" t="str">
        <f t="shared" si="0"/>
        <v>TRUE</v>
      </c>
    </row>
    <row r="21" spans="1:10" ht="16.8" x14ac:dyDescent="0.35">
      <c r="A21" s="33" t="s">
        <v>134</v>
      </c>
      <c r="B21" s="33">
        <v>257</v>
      </c>
      <c r="C21" s="33"/>
      <c r="D21">
        <f>IFERROR(VLOOKUP($B21,FORM6_111_28!$B$3:$H$209,Property!D$1,FALSE),0)</f>
        <v>0</v>
      </c>
      <c r="E21">
        <f>IFERROR(VLOOKUP($B21,FORM6_111_28!$B$3:$H$209,Property!E$1,FALSE),0)</f>
        <v>0</v>
      </c>
      <c r="F21">
        <f>IFERROR(VLOOKUP($B21,FORM6_111_28!$B$3:$H$209,Property!F$1,FALSE),0)</f>
        <v>0</v>
      </c>
      <c r="G21">
        <f>IFERROR(VLOOKUP($B21,FORM6_111_28!$B$3:$H$209,Property!G$1,FALSE),0)</f>
        <v>0</v>
      </c>
      <c r="H21">
        <f>IFERROR(VLOOKUP($B21,FORM6_111_28!$B$3:$H$209,Property!H$1,FALSE),0)</f>
        <v>0</v>
      </c>
      <c r="I21">
        <f>IFERROR(VLOOKUP($B21,FORM6_111_28!$B$3:$H$209,Property!I$1,FALSE),0)</f>
        <v>0</v>
      </c>
      <c r="J21" t="str">
        <f t="shared" si="0"/>
        <v>TRUE</v>
      </c>
    </row>
    <row r="22" spans="1:10" ht="16.8" x14ac:dyDescent="0.35">
      <c r="A22" s="33" t="s">
        <v>136</v>
      </c>
      <c r="B22" s="33">
        <v>259</v>
      </c>
      <c r="C22" s="33"/>
      <c r="D22">
        <f>IFERROR(VLOOKUP($B22,FORM6_111_28!$B$3:$H$209,Property!D$1,FALSE),0)</f>
        <v>0</v>
      </c>
      <c r="E22">
        <f>IFERROR(VLOOKUP($B22,FORM6_111_28!$B$3:$H$209,Property!E$1,FALSE),0)</f>
        <v>2115791</v>
      </c>
      <c r="F22">
        <f>IFERROR(VLOOKUP($B22,FORM6_111_28!$B$3:$H$209,Property!F$1,FALSE),0)</f>
        <v>2132580</v>
      </c>
      <c r="G22">
        <f>IFERROR(VLOOKUP($B22,FORM6_111_28!$B$3:$H$209,Property!G$1,FALSE),0)</f>
        <v>2132580</v>
      </c>
      <c r="H22">
        <f>IFERROR(VLOOKUP($B22,FORM6_111_28!$B$3:$H$209,Property!H$1,FALSE),0)</f>
        <v>2132580</v>
      </c>
      <c r="I22">
        <f>IFERROR(VLOOKUP($B22,FORM6_111_28!$B$3:$H$209,Property!I$1,FALSE),0)</f>
        <v>2132580</v>
      </c>
      <c r="J22" t="str">
        <f t="shared" si="0"/>
        <v>TRUE</v>
      </c>
    </row>
    <row r="23" spans="1:10" ht="16.8" x14ac:dyDescent="0.35">
      <c r="A23" s="33" t="s">
        <v>137</v>
      </c>
      <c r="B23" s="33">
        <v>260</v>
      </c>
      <c r="C23" s="33"/>
      <c r="D23">
        <f>IFERROR(VLOOKUP($B23,FORM6_111_28!$B$3:$H$209,Property!D$1,FALSE),0)</f>
        <v>7480738</v>
      </c>
      <c r="E23">
        <f>IFERROR(VLOOKUP($B23,FORM6_111_28!$B$3:$H$209,Property!E$1,FALSE),0)</f>
        <v>8651537</v>
      </c>
      <c r="F23">
        <f>IFERROR(VLOOKUP($B23,FORM6_111_28!$B$3:$H$209,Property!F$1,FALSE),0)</f>
        <v>8941801</v>
      </c>
      <c r="G23">
        <f>IFERROR(VLOOKUP($B23,FORM6_111_28!$B$3:$H$209,Property!G$1,FALSE),0)</f>
        <v>10330707</v>
      </c>
      <c r="H23">
        <f>IFERROR(VLOOKUP($B23,FORM6_111_28!$B$3:$H$209,Property!H$1,FALSE),0)</f>
        <v>10575233</v>
      </c>
      <c r="I23">
        <f>IFERROR(VLOOKUP($B23,FORM6_111_28!$B$3:$H$209,Property!I$1,FALSE),0)</f>
        <v>0</v>
      </c>
      <c r="J23" t="str">
        <f t="shared" si="0"/>
        <v>TRUE</v>
      </c>
    </row>
    <row r="24" spans="1:10" ht="16.8" x14ac:dyDescent="0.35">
      <c r="A24" s="33" t="s">
        <v>139</v>
      </c>
      <c r="B24" s="33">
        <v>264</v>
      </c>
      <c r="C24" s="33"/>
      <c r="D24">
        <f>IFERROR(VLOOKUP($B24,FORM6_111_28!$B$3:$H$209,Property!D$1,FALSE),0)</f>
        <v>0</v>
      </c>
      <c r="E24">
        <f>IFERROR(VLOOKUP($B24,FORM6_111_28!$B$3:$H$209,Property!E$1,FALSE),0)</f>
        <v>0</v>
      </c>
      <c r="F24">
        <f>IFERROR(VLOOKUP($B24,FORM6_111_28!$B$3:$H$209,Property!F$1,FALSE),0)</f>
        <v>912277</v>
      </c>
      <c r="G24">
        <f>IFERROR(VLOOKUP($B24,FORM6_111_28!$B$3:$H$209,Property!G$1,FALSE),0)</f>
        <v>0</v>
      </c>
      <c r="H24">
        <f>IFERROR(VLOOKUP($B24,FORM6_111_28!$B$3:$H$209,Property!H$1,FALSE),0)</f>
        <v>0</v>
      </c>
      <c r="I24">
        <f>IFERROR(VLOOKUP($B24,FORM6_111_28!$B$3:$H$209,Property!I$1,FALSE),0)</f>
        <v>0</v>
      </c>
      <c r="J24" t="str">
        <f t="shared" si="0"/>
        <v>TRUE</v>
      </c>
    </row>
    <row r="25" spans="1:10" ht="16.8" x14ac:dyDescent="0.35">
      <c r="A25" s="33" t="s">
        <v>140</v>
      </c>
      <c r="B25" s="33">
        <v>266</v>
      </c>
      <c r="C25" s="33"/>
      <c r="D25">
        <f>IFERROR(VLOOKUP($B25,FORM6_111_28!$B$3:$H$209,Property!D$1,FALSE),0)</f>
        <v>0</v>
      </c>
      <c r="E25">
        <f>IFERROR(VLOOKUP($B25,FORM6_111_28!$B$3:$H$209,Property!E$1,FALSE),0)</f>
        <v>0</v>
      </c>
      <c r="F25">
        <f>IFERROR(VLOOKUP($B25,FORM6_111_28!$B$3:$H$209,Property!F$1,FALSE),0)</f>
        <v>0</v>
      </c>
      <c r="G25">
        <f>IFERROR(VLOOKUP($B25,FORM6_111_28!$B$3:$H$209,Property!G$1,FALSE),0)</f>
        <v>0</v>
      </c>
      <c r="H25">
        <f>IFERROR(VLOOKUP($B25,FORM6_111_28!$B$3:$H$209,Property!H$1,FALSE),0)</f>
        <v>4174074</v>
      </c>
      <c r="I25">
        <f>IFERROR(VLOOKUP($B25,FORM6_111_28!$B$3:$H$209,Property!I$1,FALSE),0)</f>
        <v>5308370</v>
      </c>
      <c r="J25" t="str">
        <f t="shared" si="0"/>
        <v>TRUE</v>
      </c>
    </row>
    <row r="26" spans="1:10" ht="16.8" x14ac:dyDescent="0.35">
      <c r="A26" s="33" t="s">
        <v>143</v>
      </c>
      <c r="B26" s="33">
        <v>270</v>
      </c>
      <c r="C26" s="33"/>
      <c r="D26">
        <f>IFERROR(VLOOKUP($B26,FORM6_111_28!$B$3:$H$209,Property!D$1,FALSE),0)</f>
        <v>0</v>
      </c>
      <c r="E26">
        <f>IFERROR(VLOOKUP($B26,FORM6_111_28!$B$3:$H$209,Property!E$1,FALSE),0)</f>
        <v>0</v>
      </c>
      <c r="F26">
        <f>IFERROR(VLOOKUP($B26,FORM6_111_28!$B$3:$H$209,Property!F$1,FALSE),0)</f>
        <v>0</v>
      </c>
      <c r="G26">
        <f>IFERROR(VLOOKUP($B26,FORM6_111_28!$B$3:$H$209,Property!G$1,FALSE),0)</f>
        <v>0</v>
      </c>
      <c r="H26">
        <f>IFERROR(VLOOKUP($B26,FORM6_111_28!$B$3:$H$209,Property!H$1,FALSE),0)</f>
        <v>0</v>
      </c>
      <c r="I26">
        <f>IFERROR(VLOOKUP($B26,FORM6_111_28!$B$3:$H$209,Property!I$1,FALSE),0)</f>
        <v>0</v>
      </c>
      <c r="J26" t="str">
        <f t="shared" si="0"/>
        <v>TRUE</v>
      </c>
    </row>
    <row r="27" spans="1:10" ht="16.8" x14ac:dyDescent="0.35">
      <c r="A27" s="33" t="s">
        <v>145</v>
      </c>
      <c r="B27" s="33">
        <v>273</v>
      </c>
      <c r="C27" s="33"/>
      <c r="D27">
        <f>IFERROR(VLOOKUP($B27,FORM6_111_28!$B$3:$H$209,Property!D$1,FALSE),0)</f>
        <v>0</v>
      </c>
      <c r="E27">
        <f>IFERROR(VLOOKUP($B27,FORM6_111_28!$B$3:$H$209,Property!E$1,FALSE),0)</f>
        <v>0</v>
      </c>
      <c r="F27">
        <f>IFERROR(VLOOKUP($B27,FORM6_111_28!$B$3:$H$209,Property!F$1,FALSE),0)</f>
        <v>0</v>
      </c>
      <c r="G27">
        <f>IFERROR(VLOOKUP($B27,FORM6_111_28!$B$3:$H$209,Property!G$1,FALSE),0)</f>
        <v>0</v>
      </c>
      <c r="H27">
        <f>IFERROR(VLOOKUP($B27,FORM6_111_28!$B$3:$H$209,Property!H$1,FALSE),0)</f>
        <v>0</v>
      </c>
      <c r="I27">
        <f>IFERROR(VLOOKUP($B27,FORM6_111_28!$B$3:$H$209,Property!I$1,FALSE),0)</f>
        <v>0</v>
      </c>
      <c r="J27" t="str">
        <f t="shared" si="0"/>
        <v>TRUE</v>
      </c>
    </row>
    <row r="28" spans="1:10" ht="16.8" x14ac:dyDescent="0.35">
      <c r="A28" s="33" t="s">
        <v>148</v>
      </c>
      <c r="B28" s="33">
        <v>276</v>
      </c>
      <c r="C28" s="33"/>
      <c r="D28">
        <f>IFERROR(VLOOKUP($B28,FORM6_111_28!$B$3:$H$209,Property!D$1,FALSE),0)</f>
        <v>0</v>
      </c>
      <c r="E28">
        <f>IFERROR(VLOOKUP($B28,FORM6_111_28!$B$3:$H$209,Property!E$1,FALSE),0)</f>
        <v>0</v>
      </c>
      <c r="F28">
        <f>IFERROR(VLOOKUP($B28,FORM6_111_28!$B$3:$H$209,Property!F$1,FALSE),0)</f>
        <v>0</v>
      </c>
      <c r="G28">
        <f>IFERROR(VLOOKUP($B28,FORM6_111_28!$B$3:$H$209,Property!G$1,FALSE),0)</f>
        <v>0</v>
      </c>
      <c r="H28">
        <f>IFERROR(VLOOKUP($B28,FORM6_111_28!$B$3:$H$209,Property!H$1,FALSE),0)</f>
        <v>0</v>
      </c>
      <c r="I28">
        <f>IFERROR(VLOOKUP($B28,FORM6_111_28!$B$3:$H$209,Property!I$1,FALSE),0)</f>
        <v>0</v>
      </c>
      <c r="J28" t="str">
        <f t="shared" si="0"/>
        <v>TRUE</v>
      </c>
    </row>
    <row r="29" spans="1:10" ht="16.8" x14ac:dyDescent="0.35">
      <c r="A29" s="33" t="s">
        <v>153</v>
      </c>
      <c r="B29" s="33">
        <v>282</v>
      </c>
      <c r="C29" s="33"/>
      <c r="D29">
        <f>IFERROR(VLOOKUP($B29,FORM6_111_28!$B$3:$H$209,Property!D$1,FALSE),0)</f>
        <v>0</v>
      </c>
      <c r="E29">
        <f>IFERROR(VLOOKUP($B29,FORM6_111_28!$B$3:$H$209,Property!E$1,FALSE),0)</f>
        <v>0</v>
      </c>
      <c r="F29">
        <f>IFERROR(VLOOKUP($B29,FORM6_111_28!$B$3:$H$209,Property!F$1,FALSE),0)</f>
        <v>0</v>
      </c>
      <c r="G29">
        <f>IFERROR(VLOOKUP($B29,FORM6_111_28!$B$3:$H$209,Property!G$1,FALSE),0)</f>
        <v>0</v>
      </c>
      <c r="H29">
        <f>IFERROR(VLOOKUP($B29,FORM6_111_28!$B$3:$H$209,Property!H$1,FALSE),0)</f>
        <v>0</v>
      </c>
      <c r="I29">
        <f>IFERROR(VLOOKUP($B29,FORM6_111_28!$B$3:$H$209,Property!I$1,FALSE),0)</f>
        <v>0</v>
      </c>
      <c r="J29" t="str">
        <f t="shared" si="0"/>
        <v>TRUE</v>
      </c>
    </row>
    <row r="30" spans="1:10" ht="16.8" x14ac:dyDescent="0.35">
      <c r="A30" s="33" t="s">
        <v>154</v>
      </c>
      <c r="B30" s="33">
        <v>283</v>
      </c>
      <c r="C30" s="33">
        <v>256</v>
      </c>
      <c r="D30">
        <f>IFERROR(VLOOKUP($B30,FORM6_111_28!$B$3:$H$209,Property!D$1,FALSE)+VLOOKUP($C30,FORM6_111_28!$B$3:$H$209,Property!D$1,FALSE),0)</f>
        <v>34510262</v>
      </c>
      <c r="E30">
        <f>IFERROR(VLOOKUP($B30,FORM6_111_28!$B$3:$H$209,Property!E$1,FALSE)+VLOOKUP($C30,FORM6_111_28!$B$3:$H$209,Property!E$1,FALSE),0)</f>
        <v>34594948</v>
      </c>
      <c r="F30">
        <f>IFERROR(VLOOKUP($B30,FORM6_111_28!$B$3:$H$209,Property!F$1,FALSE)+VLOOKUP($C30,FORM6_111_28!$B$3:$H$209,Property!F$1,FALSE),0)</f>
        <v>38610009</v>
      </c>
      <c r="G30">
        <f>IFERROR(VLOOKUP($B30,FORM6_111_28!$B$3:$H$209,Property!G$1,FALSE)+VLOOKUP($C30,FORM6_111_28!$B$3:$H$209,Property!G$1,FALSE),0)</f>
        <v>39284035</v>
      </c>
      <c r="H30">
        <f>IFERROR(VLOOKUP($B30,FORM6_111_28!$B$3:$H$209,Property!H$1,FALSE)+VLOOKUP($C30,FORM6_111_28!$B$3:$H$209,Property!H$1,FALSE),0)</f>
        <v>39424643</v>
      </c>
      <c r="I30">
        <f>IFERROR(VLOOKUP($B30,FORM6_111_28!$B$3:$H$209,Property!I$1,FALSE)+VLOOKUP($C30,FORM6_111_28!$B$3:$H$209,Property!I$1,FALSE),0)</f>
        <v>0</v>
      </c>
      <c r="J30" t="str">
        <f t="shared" si="0"/>
        <v>TRUE</v>
      </c>
    </row>
    <row r="31" spans="1:10" ht="16.8" x14ac:dyDescent="0.35">
      <c r="A31" s="33" t="s">
        <v>155</v>
      </c>
      <c r="B31" s="33">
        <v>284</v>
      </c>
      <c r="C31" s="33"/>
      <c r="D31">
        <f>IFERROR(VLOOKUP($B31,FORM6_111_28!$B$3:$H$209,Property!D$1,FALSE),0)</f>
        <v>0</v>
      </c>
      <c r="E31">
        <f>IFERROR(VLOOKUP($B31,FORM6_111_28!$B$3:$H$209,Property!E$1,FALSE),0)</f>
        <v>7043608</v>
      </c>
      <c r="F31">
        <f>IFERROR(VLOOKUP($B31,FORM6_111_28!$B$3:$H$209,Property!F$1,FALSE),0)</f>
        <v>10431945</v>
      </c>
      <c r="G31">
        <f>IFERROR(VLOOKUP($B31,FORM6_111_28!$B$3:$H$209,Property!G$1,FALSE),0)</f>
        <v>9711760</v>
      </c>
      <c r="H31">
        <f>IFERROR(VLOOKUP($B31,FORM6_111_28!$B$3:$H$209,Property!H$1,FALSE),0)</f>
        <v>9720807</v>
      </c>
      <c r="I31">
        <f>IFERROR(VLOOKUP($B31,FORM6_111_28!$B$3:$H$209,Property!I$1,FALSE),0)</f>
        <v>9738859</v>
      </c>
      <c r="J31" t="str">
        <f t="shared" si="0"/>
        <v>TRUE</v>
      </c>
    </row>
    <row r="32" spans="1:10" ht="16.8" x14ac:dyDescent="0.35">
      <c r="A32" s="33" t="s">
        <v>156</v>
      </c>
      <c r="B32" s="33">
        <v>285</v>
      </c>
      <c r="C32" s="33"/>
      <c r="D32">
        <f>IFERROR(VLOOKUP($B32,FORM6_111_28!$B$3:$H$209,Property!D$1,FALSE),0)</f>
        <v>0</v>
      </c>
      <c r="E32">
        <f>IFERROR(VLOOKUP($B32,FORM6_111_28!$B$3:$H$209,Property!E$1,FALSE),0)</f>
        <v>14898920</v>
      </c>
      <c r="F32">
        <f>IFERROR(VLOOKUP($B32,FORM6_111_28!$B$3:$H$209,Property!F$1,FALSE),0)</f>
        <v>15014672</v>
      </c>
      <c r="G32">
        <f>IFERROR(VLOOKUP($B32,FORM6_111_28!$B$3:$H$209,Property!G$1,FALSE),0)</f>
        <v>15405518</v>
      </c>
      <c r="H32">
        <f>IFERROR(VLOOKUP($B32,FORM6_111_28!$B$3:$H$209,Property!H$1,FALSE),0)</f>
        <v>15413730</v>
      </c>
      <c r="I32">
        <f>IFERROR(VLOOKUP($B32,FORM6_111_28!$B$3:$H$209,Property!I$1,FALSE),0)</f>
        <v>15434424</v>
      </c>
      <c r="J32" t="str">
        <f t="shared" si="0"/>
        <v>TRUE</v>
      </c>
    </row>
    <row r="33" spans="1:10" ht="16.8" x14ac:dyDescent="0.35">
      <c r="A33" s="33" t="s">
        <v>157</v>
      </c>
      <c r="B33" s="33">
        <v>286</v>
      </c>
      <c r="C33" s="33"/>
      <c r="D33">
        <f>IFERROR(VLOOKUP($B33,FORM6_111_28!$B$3:$H$209,Property!D$1,FALSE),0)</f>
        <v>0</v>
      </c>
      <c r="E33">
        <f>IFERROR(VLOOKUP($B33,FORM6_111_28!$B$3:$H$209,Property!E$1,FALSE),0)</f>
        <v>4972884997</v>
      </c>
      <c r="F33">
        <f>IFERROR(VLOOKUP($B33,FORM6_111_28!$B$3:$H$209,Property!F$1,FALSE),0)</f>
        <v>5808064881</v>
      </c>
      <c r="G33">
        <f>IFERROR(VLOOKUP($B33,FORM6_111_28!$B$3:$H$209,Property!G$1,FALSE),0)</f>
        <v>6726814185</v>
      </c>
      <c r="H33">
        <f>IFERROR(VLOOKUP($B33,FORM6_111_28!$B$3:$H$209,Property!H$1,FALSE),0)</f>
        <v>8217009999</v>
      </c>
      <c r="I33">
        <f>IFERROR(VLOOKUP($B33,FORM6_111_28!$B$3:$H$209,Property!I$1,FALSE),0)</f>
        <v>8880903755</v>
      </c>
      <c r="J33" t="str">
        <f t="shared" si="0"/>
        <v>TRUE</v>
      </c>
    </row>
    <row r="34" spans="1:10" ht="16.8" x14ac:dyDescent="0.35">
      <c r="A34" s="33" t="s">
        <v>158</v>
      </c>
      <c r="B34" s="33">
        <v>288</v>
      </c>
      <c r="C34" s="33"/>
      <c r="D34">
        <f>IFERROR(VLOOKUP($B34,FORM6_111_28!$B$3:$H$209,Property!D$1,FALSE),0)</f>
        <v>0</v>
      </c>
      <c r="E34">
        <f>IFERROR(VLOOKUP($B34,FORM6_111_28!$B$3:$H$209,Property!E$1,FALSE),0)</f>
        <v>15876280</v>
      </c>
      <c r="F34">
        <f>IFERROR(VLOOKUP($B34,FORM6_111_28!$B$3:$H$209,Property!F$1,FALSE),0)</f>
        <v>19689808</v>
      </c>
      <c r="G34">
        <f>IFERROR(VLOOKUP($B34,FORM6_111_28!$B$3:$H$209,Property!G$1,FALSE),0)</f>
        <v>0</v>
      </c>
      <c r="H34">
        <f>IFERROR(VLOOKUP($B34,FORM6_111_28!$B$3:$H$209,Property!H$1,FALSE),0)</f>
        <v>0</v>
      </c>
      <c r="I34">
        <f>IFERROR(VLOOKUP($B34,FORM6_111_28!$B$3:$H$209,Property!I$1,FALSE),0)</f>
        <v>0</v>
      </c>
      <c r="J34" t="str">
        <f t="shared" si="0"/>
        <v>TRUE</v>
      </c>
    </row>
    <row r="35" spans="1:10" ht="16.8" x14ac:dyDescent="0.35">
      <c r="A35" s="33" t="s">
        <v>160</v>
      </c>
      <c r="B35" s="33">
        <v>290</v>
      </c>
      <c r="C35" s="33"/>
      <c r="D35">
        <f>IFERROR(VLOOKUP($B35,FORM6_111_28!$B$3:$H$209,Property!D$1,FALSE),0)</f>
        <v>0</v>
      </c>
      <c r="E35">
        <f>IFERROR(VLOOKUP($B35,FORM6_111_28!$B$3:$H$209,Property!E$1,FALSE),0)</f>
        <v>1377121452</v>
      </c>
      <c r="F35">
        <f>IFERROR(VLOOKUP($B35,FORM6_111_28!$B$3:$H$209,Property!F$1,FALSE),0)</f>
        <v>1392861140</v>
      </c>
      <c r="G35">
        <f>IFERROR(VLOOKUP($B35,FORM6_111_28!$B$3:$H$209,Property!G$1,FALSE),0)</f>
        <v>1407218425</v>
      </c>
      <c r="H35">
        <f>IFERROR(VLOOKUP($B35,FORM6_111_28!$B$3:$H$209,Property!H$1,FALSE),0)</f>
        <v>1428592302</v>
      </c>
      <c r="I35">
        <f>IFERROR(VLOOKUP($B35,FORM6_111_28!$B$3:$H$209,Property!I$1,FALSE),0)</f>
        <v>1444293045</v>
      </c>
      <c r="J35" t="str">
        <f t="shared" si="0"/>
        <v>TRUE</v>
      </c>
    </row>
    <row r="36" spans="1:10" ht="16.8" x14ac:dyDescent="0.35">
      <c r="A36" s="33" t="s">
        <v>162</v>
      </c>
      <c r="B36" s="33">
        <v>293</v>
      </c>
      <c r="C36" s="33"/>
      <c r="D36">
        <f>IFERROR(VLOOKUP($B36,FORM6_111_28!$B$3:$H$209,Property!D$1,FALSE),0)</f>
        <v>0</v>
      </c>
      <c r="E36">
        <f>IFERROR(VLOOKUP($B36,FORM6_111_28!$B$3:$H$209,Property!E$1,FALSE),0)</f>
        <v>38415463</v>
      </c>
      <c r="F36">
        <f>IFERROR(VLOOKUP($B36,FORM6_111_28!$B$3:$H$209,Property!F$1,FALSE),0)</f>
        <v>38415463</v>
      </c>
      <c r="G36">
        <f>IFERROR(VLOOKUP($B36,FORM6_111_28!$B$3:$H$209,Property!G$1,FALSE),0)</f>
        <v>38415463</v>
      </c>
      <c r="H36">
        <f>IFERROR(VLOOKUP($B36,FORM6_111_28!$B$3:$H$209,Property!H$1,FALSE),0)</f>
        <v>38415463</v>
      </c>
      <c r="I36">
        <f>IFERROR(VLOOKUP($B36,FORM6_111_28!$B$3:$H$209,Property!I$1,FALSE),0)</f>
        <v>38415463</v>
      </c>
      <c r="J36" t="str">
        <f t="shared" si="0"/>
        <v>TRUE</v>
      </c>
    </row>
    <row r="37" spans="1:10" ht="16.8" x14ac:dyDescent="0.35">
      <c r="A37" s="33" t="s">
        <v>163</v>
      </c>
      <c r="B37" s="33">
        <v>294</v>
      </c>
      <c r="C37" s="33"/>
      <c r="D37">
        <f>IFERROR(VLOOKUP($B37,FORM6_111_28!$B$3:$H$209,Property!D$1,FALSE),0)</f>
        <v>0</v>
      </c>
      <c r="E37">
        <f>IFERROR(VLOOKUP($B37,FORM6_111_28!$B$3:$H$209,Property!E$1,FALSE),0)</f>
        <v>0</v>
      </c>
      <c r="F37">
        <f>IFERROR(VLOOKUP($B37,FORM6_111_28!$B$3:$H$209,Property!F$1,FALSE),0)</f>
        <v>0</v>
      </c>
      <c r="G37">
        <f>IFERROR(VLOOKUP($B37,FORM6_111_28!$B$3:$H$209,Property!G$1,FALSE),0)</f>
        <v>113391305</v>
      </c>
      <c r="H37">
        <f>IFERROR(VLOOKUP($B37,FORM6_111_28!$B$3:$H$209,Property!H$1,FALSE),0)</f>
        <v>115339965</v>
      </c>
      <c r="I37">
        <f>IFERROR(VLOOKUP($B37,FORM6_111_28!$B$3:$H$209,Property!I$1,FALSE),0)</f>
        <v>115874425</v>
      </c>
      <c r="J37" t="str">
        <f t="shared" si="0"/>
        <v>TRUE</v>
      </c>
    </row>
    <row r="38" spans="1:10" ht="16.8" x14ac:dyDescent="0.35">
      <c r="A38" s="33" t="s">
        <v>164</v>
      </c>
      <c r="B38" s="33">
        <v>295</v>
      </c>
      <c r="C38" s="33"/>
      <c r="D38">
        <f>IFERROR(VLOOKUP($B38,FORM6_111_28!$B$3:$H$209,Property!D$1,FALSE),0)</f>
        <v>0</v>
      </c>
      <c r="E38">
        <f>IFERROR(VLOOKUP($B38,FORM6_111_28!$B$3:$H$209,Property!E$1,FALSE),0)</f>
        <v>0</v>
      </c>
      <c r="F38">
        <f>IFERROR(VLOOKUP($B38,FORM6_111_28!$B$3:$H$209,Property!F$1,FALSE),0)</f>
        <v>335282975</v>
      </c>
      <c r="G38">
        <f>IFERROR(VLOOKUP($B38,FORM6_111_28!$B$3:$H$209,Property!G$1,FALSE),0)</f>
        <v>344680673</v>
      </c>
      <c r="H38">
        <f>IFERROR(VLOOKUP($B38,FORM6_111_28!$B$3:$H$209,Property!H$1,FALSE),0)</f>
        <v>344587401</v>
      </c>
      <c r="I38">
        <f>IFERROR(VLOOKUP($B38,FORM6_111_28!$B$3:$H$209,Property!I$1,FALSE),0)</f>
        <v>344714049</v>
      </c>
      <c r="J38" t="str">
        <f t="shared" si="0"/>
        <v>TRUE</v>
      </c>
    </row>
    <row r="39" spans="1:10" ht="16.8" x14ac:dyDescent="0.35">
      <c r="A39" s="33" t="s">
        <v>165</v>
      </c>
      <c r="B39" s="33">
        <v>296</v>
      </c>
      <c r="C39" s="33"/>
      <c r="D39">
        <f>IFERROR(VLOOKUP($B39,FORM6_111_28!$B$3:$H$209,Property!D$1,FALSE),0)</f>
        <v>0</v>
      </c>
      <c r="E39">
        <f>IFERROR(VLOOKUP($B39,FORM6_111_28!$B$3:$H$209,Property!E$1,FALSE),0)</f>
        <v>0</v>
      </c>
      <c r="F39">
        <f>IFERROR(VLOOKUP($B39,FORM6_111_28!$B$3:$H$209,Property!F$1,FALSE),0)</f>
        <v>2507222</v>
      </c>
      <c r="G39">
        <f>IFERROR(VLOOKUP($B39,FORM6_111_28!$B$3:$H$209,Property!G$1,FALSE),0)</f>
        <v>2507222</v>
      </c>
      <c r="H39">
        <f>IFERROR(VLOOKUP($B39,FORM6_111_28!$B$3:$H$209,Property!H$1,FALSE),0)</f>
        <v>2589902</v>
      </c>
      <c r="I39">
        <f>IFERROR(VLOOKUP($B39,FORM6_111_28!$B$3:$H$209,Property!I$1,FALSE),0)</f>
        <v>3158107</v>
      </c>
      <c r="J39" t="str">
        <f t="shared" si="0"/>
        <v>TRUE</v>
      </c>
    </row>
    <row r="40" spans="1:10" ht="16.8" x14ac:dyDescent="0.35">
      <c r="A40" s="33" t="s">
        <v>166</v>
      </c>
      <c r="B40" s="33">
        <v>297</v>
      </c>
      <c r="C40" s="33"/>
      <c r="D40">
        <f>IFERROR(VLOOKUP($B40,FORM6_111_28!$B$3:$H$209,Property!D$1,FALSE),0)</f>
        <v>0</v>
      </c>
      <c r="E40">
        <f>IFERROR(VLOOKUP($B40,FORM6_111_28!$B$3:$H$209,Property!E$1,FALSE),0)</f>
        <v>0</v>
      </c>
      <c r="F40">
        <f>IFERROR(VLOOKUP($B40,FORM6_111_28!$B$3:$H$209,Property!F$1,FALSE),0)</f>
        <v>108995406</v>
      </c>
      <c r="G40">
        <f>IFERROR(VLOOKUP($B40,FORM6_111_28!$B$3:$H$209,Property!G$1,FALSE),0)</f>
        <v>283221904</v>
      </c>
      <c r="H40">
        <f>IFERROR(VLOOKUP($B40,FORM6_111_28!$B$3:$H$209,Property!H$1,FALSE),0)</f>
        <v>539657066</v>
      </c>
      <c r="I40">
        <f>IFERROR(VLOOKUP($B40,FORM6_111_28!$B$3:$H$209,Property!I$1,FALSE),0)</f>
        <v>1040435944</v>
      </c>
      <c r="J40" t="str">
        <f t="shared" si="0"/>
        <v>TRUE</v>
      </c>
    </row>
    <row r="41" spans="1:10" ht="16.8" x14ac:dyDescent="0.35">
      <c r="A41" s="33" t="s">
        <v>167</v>
      </c>
      <c r="B41" s="33">
        <v>298</v>
      </c>
      <c r="C41" s="33"/>
      <c r="D41">
        <f>IFERROR(VLOOKUP($B41,FORM6_111_28!$B$3:$H$209,Property!D$1,FALSE),0)</f>
        <v>0</v>
      </c>
      <c r="E41">
        <f>IFERROR(VLOOKUP($B41,FORM6_111_28!$B$3:$H$209,Property!E$1,FALSE),0)</f>
        <v>0</v>
      </c>
      <c r="F41">
        <f>IFERROR(VLOOKUP($B41,FORM6_111_28!$B$3:$H$209,Property!F$1,FALSE),0)</f>
        <v>0</v>
      </c>
      <c r="G41">
        <f>IFERROR(VLOOKUP($B41,FORM6_111_28!$B$3:$H$209,Property!G$1,FALSE),0)</f>
        <v>0</v>
      </c>
      <c r="H41">
        <f>IFERROR(VLOOKUP($B41,FORM6_111_28!$B$3:$H$209,Property!H$1,FALSE),0)</f>
        <v>0</v>
      </c>
      <c r="I41">
        <f>IFERROR(VLOOKUP($B41,FORM6_111_28!$B$3:$H$209,Property!I$1,FALSE),0)</f>
        <v>0</v>
      </c>
      <c r="J41" t="str">
        <f t="shared" si="0"/>
        <v>TRUE</v>
      </c>
    </row>
    <row r="42" spans="1:10" ht="16.8" x14ac:dyDescent="0.35">
      <c r="A42" s="33" t="s">
        <v>169</v>
      </c>
      <c r="B42" s="33">
        <v>301</v>
      </c>
      <c r="C42" s="33"/>
      <c r="D42">
        <f>IFERROR(VLOOKUP($B42,FORM6_111_28!$B$3:$H$209,Property!D$1,FALSE),0)</f>
        <v>0</v>
      </c>
      <c r="E42">
        <f>IFERROR(VLOOKUP($B42,FORM6_111_28!$B$3:$H$209,Property!E$1,FALSE),0)</f>
        <v>0</v>
      </c>
      <c r="F42">
        <f>IFERROR(VLOOKUP($B42,FORM6_111_28!$B$3:$H$209,Property!F$1,FALSE),0)</f>
        <v>0</v>
      </c>
      <c r="G42">
        <f>IFERROR(VLOOKUP($B42,FORM6_111_28!$B$3:$H$209,Property!G$1,FALSE),0)</f>
        <v>287019956</v>
      </c>
      <c r="H42">
        <f>IFERROR(VLOOKUP($B42,FORM6_111_28!$B$3:$H$209,Property!H$1,FALSE),0)</f>
        <v>286912765</v>
      </c>
      <c r="I42">
        <f>IFERROR(VLOOKUP($B42,FORM6_111_28!$B$3:$H$209,Property!I$1,FALSE),0)</f>
        <v>288061982</v>
      </c>
      <c r="J42" t="str">
        <f t="shared" si="0"/>
        <v>TRUE</v>
      </c>
    </row>
    <row r="43" spans="1:10" ht="16.8" x14ac:dyDescent="0.35">
      <c r="A43" s="33" t="s">
        <v>170</v>
      </c>
      <c r="B43" s="33">
        <v>303</v>
      </c>
      <c r="C43" s="33"/>
      <c r="D43">
        <f>IFERROR(VLOOKUP($B43,FORM6_111_28!$B$3:$H$209,Property!D$1,FALSE),0)</f>
        <v>0</v>
      </c>
      <c r="E43">
        <f>IFERROR(VLOOKUP($B43,FORM6_111_28!$B$3:$H$209,Property!E$1,FALSE),0)</f>
        <v>0</v>
      </c>
      <c r="F43">
        <f>IFERROR(VLOOKUP($B43,FORM6_111_28!$B$3:$H$209,Property!F$1,FALSE),0)</f>
        <v>0</v>
      </c>
      <c r="G43">
        <f>IFERROR(VLOOKUP($B43,FORM6_111_28!$B$3:$H$209,Property!G$1,FALSE),0)</f>
        <v>0</v>
      </c>
      <c r="H43">
        <f>IFERROR(VLOOKUP($B43,FORM6_111_28!$B$3:$H$209,Property!H$1,FALSE),0)</f>
        <v>72499231</v>
      </c>
      <c r="I43">
        <f>IFERROR(VLOOKUP($B43,FORM6_111_28!$B$3:$H$209,Property!I$1,FALSE),0)</f>
        <v>0</v>
      </c>
      <c r="J43" t="str">
        <f t="shared" si="0"/>
        <v>TRUE</v>
      </c>
    </row>
    <row r="44" spans="1:10" ht="16.8" x14ac:dyDescent="0.35">
      <c r="A44" s="33" t="s">
        <v>171</v>
      </c>
      <c r="B44" s="33">
        <v>304</v>
      </c>
      <c r="C44" s="33"/>
      <c r="D44">
        <f>IFERROR(VLOOKUP($B44,FORM6_111_28!$B$3:$H$209,Property!D$1,FALSE),0)</f>
        <v>0</v>
      </c>
      <c r="E44">
        <f>IFERROR(VLOOKUP($B44,FORM6_111_28!$B$3:$H$209,Property!E$1,FALSE),0)</f>
        <v>0</v>
      </c>
      <c r="F44">
        <f>IFERROR(VLOOKUP($B44,FORM6_111_28!$B$3:$H$209,Property!F$1,FALSE),0)</f>
        <v>0</v>
      </c>
      <c r="G44">
        <f>IFERROR(VLOOKUP($B44,FORM6_111_28!$B$3:$H$209,Property!G$1,FALSE),0)</f>
        <v>3055436</v>
      </c>
      <c r="H44">
        <f>IFERROR(VLOOKUP($B44,FORM6_111_28!$B$3:$H$209,Property!H$1,FALSE),0)</f>
        <v>3120419</v>
      </c>
      <c r="I44">
        <f>IFERROR(VLOOKUP($B44,FORM6_111_28!$B$3:$H$209,Property!I$1,FALSE),0)</f>
        <v>3120419</v>
      </c>
      <c r="J44" t="str">
        <f t="shared" si="0"/>
        <v>TRUE</v>
      </c>
    </row>
    <row r="45" spans="1:10" ht="16.8" x14ac:dyDescent="0.35">
      <c r="A45" s="33" t="s">
        <v>172</v>
      </c>
      <c r="B45" s="33">
        <v>305</v>
      </c>
      <c r="C45" s="33"/>
      <c r="D45">
        <f>IFERROR(VLOOKUP($B45,FORM6_111_28!$B$3:$H$209,Property!D$1,FALSE),0)</f>
        <v>0</v>
      </c>
      <c r="E45">
        <f>IFERROR(VLOOKUP($B45,FORM6_111_28!$B$3:$H$209,Property!E$1,FALSE),0)</f>
        <v>0</v>
      </c>
      <c r="F45">
        <f>IFERROR(VLOOKUP($B45,FORM6_111_28!$B$3:$H$209,Property!F$1,FALSE),0)</f>
        <v>0</v>
      </c>
      <c r="G45">
        <f>IFERROR(VLOOKUP($B45,FORM6_111_28!$B$3:$H$209,Property!G$1,FALSE),0)</f>
        <v>0</v>
      </c>
      <c r="H45">
        <f>IFERROR(VLOOKUP($B45,FORM6_111_28!$B$3:$H$209,Property!H$1,FALSE),0)</f>
        <v>591730558</v>
      </c>
      <c r="I45">
        <f>IFERROR(VLOOKUP($B45,FORM6_111_28!$B$3:$H$209,Property!I$1,FALSE),0)</f>
        <v>677519790</v>
      </c>
      <c r="J45" t="str">
        <f t="shared" si="0"/>
        <v>TRUE</v>
      </c>
    </row>
    <row r="46" spans="1:10" ht="16.8" x14ac:dyDescent="0.35">
      <c r="A46" s="33" t="s">
        <v>173</v>
      </c>
      <c r="B46" s="33">
        <v>306</v>
      </c>
      <c r="C46" s="33"/>
      <c r="D46">
        <f>IFERROR(VLOOKUP($B46,FORM6_111_28!$B$3:$H$209,Property!D$1,FALSE),0)</f>
        <v>0</v>
      </c>
      <c r="E46">
        <f>IFERROR(VLOOKUP($B46,FORM6_111_28!$B$3:$H$209,Property!E$1,FALSE),0)</f>
        <v>0</v>
      </c>
      <c r="F46">
        <f>IFERROR(VLOOKUP($B46,FORM6_111_28!$B$3:$H$209,Property!F$1,FALSE),0)</f>
        <v>0</v>
      </c>
      <c r="G46">
        <f>IFERROR(VLOOKUP($B46,FORM6_111_28!$B$3:$H$209,Property!G$1,FALSE),0)</f>
        <v>6765272</v>
      </c>
      <c r="H46">
        <f>IFERROR(VLOOKUP($B46,FORM6_111_28!$B$3:$H$209,Property!H$1,FALSE),0)</f>
        <v>0</v>
      </c>
      <c r="I46">
        <f>IFERROR(VLOOKUP($B46,FORM6_111_28!$B$3:$H$209,Property!I$1,FALSE),0)</f>
        <v>0</v>
      </c>
      <c r="J46" t="str">
        <f t="shared" si="0"/>
        <v>TRUE</v>
      </c>
    </row>
    <row r="47" spans="1:10" ht="16.8" x14ac:dyDescent="0.35">
      <c r="A47" s="33" t="s">
        <v>174</v>
      </c>
      <c r="B47" s="33">
        <v>307</v>
      </c>
      <c r="C47" s="33"/>
      <c r="D47">
        <f>IFERROR(VLOOKUP($B47,FORM6_111_28!$B$3:$H$209,Property!D$1,FALSE),0)</f>
        <v>0</v>
      </c>
      <c r="E47">
        <f>IFERROR(VLOOKUP($B47,FORM6_111_28!$B$3:$H$209,Property!E$1,FALSE),0)</f>
        <v>0</v>
      </c>
      <c r="F47">
        <f>IFERROR(VLOOKUP($B47,FORM6_111_28!$B$3:$H$209,Property!F$1,FALSE),0)</f>
        <v>0</v>
      </c>
      <c r="G47">
        <f>IFERROR(VLOOKUP($B47,FORM6_111_28!$B$3:$H$209,Property!G$1,FALSE),0)</f>
        <v>46891507</v>
      </c>
      <c r="H47">
        <f>IFERROR(VLOOKUP($B47,FORM6_111_28!$B$3:$H$209,Property!H$1,FALSE),0)</f>
        <v>52892302</v>
      </c>
      <c r="I47">
        <f>IFERROR(VLOOKUP($B47,FORM6_111_28!$B$3:$H$209,Property!I$1,FALSE),0)</f>
        <v>55673116</v>
      </c>
      <c r="J47" t="str">
        <f t="shared" si="0"/>
        <v>TRUE</v>
      </c>
    </row>
    <row r="48" spans="1:10" ht="16.8" x14ac:dyDescent="0.35">
      <c r="A48" s="33" t="s">
        <v>175</v>
      </c>
      <c r="B48" s="33">
        <v>308</v>
      </c>
      <c r="C48" s="33"/>
      <c r="D48">
        <f>IFERROR(VLOOKUP($B48,FORM6_111_28!$B$3:$H$209,Property!D$1,FALSE),0)</f>
        <v>0</v>
      </c>
      <c r="E48">
        <f>IFERROR(VLOOKUP($B48,FORM6_111_28!$B$3:$H$209,Property!E$1,FALSE),0)</f>
        <v>0</v>
      </c>
      <c r="F48">
        <f>IFERROR(VLOOKUP($B48,FORM6_111_28!$B$3:$H$209,Property!F$1,FALSE),0)</f>
        <v>0</v>
      </c>
      <c r="G48">
        <f>IFERROR(VLOOKUP($B48,FORM6_111_28!$B$3:$H$209,Property!G$1,FALSE),0)</f>
        <v>7782480</v>
      </c>
      <c r="H48">
        <f>IFERROR(VLOOKUP($B48,FORM6_111_28!$B$3:$H$209,Property!H$1,FALSE),0)</f>
        <v>7593379</v>
      </c>
      <c r="I48">
        <f>IFERROR(VLOOKUP($B48,FORM6_111_28!$B$3:$H$209,Property!I$1,FALSE),0)</f>
        <v>7594622</v>
      </c>
      <c r="J48" t="str">
        <f t="shared" si="0"/>
        <v>TRUE</v>
      </c>
    </row>
    <row r="49" spans="1:10" ht="16.8" x14ac:dyDescent="0.35">
      <c r="A49" s="33" t="s">
        <v>176</v>
      </c>
      <c r="B49" s="33">
        <v>309</v>
      </c>
      <c r="C49" s="33"/>
      <c r="D49">
        <f>IFERROR(VLOOKUP($B49,FORM6_111_28!$B$3:$H$209,Property!D$1,FALSE),0)</f>
        <v>0</v>
      </c>
      <c r="E49">
        <f>IFERROR(VLOOKUP($B49,FORM6_111_28!$B$3:$H$209,Property!E$1,FALSE),0)</f>
        <v>0</v>
      </c>
      <c r="F49">
        <f>IFERROR(VLOOKUP($B49,FORM6_111_28!$B$3:$H$209,Property!F$1,FALSE),0)</f>
        <v>0</v>
      </c>
      <c r="G49">
        <f>IFERROR(VLOOKUP($B49,FORM6_111_28!$B$3:$H$209,Property!G$1,FALSE),0)</f>
        <v>2124020</v>
      </c>
      <c r="H49">
        <f>IFERROR(VLOOKUP($B49,FORM6_111_28!$B$3:$H$209,Property!H$1,FALSE),0)</f>
        <v>2124020</v>
      </c>
      <c r="I49">
        <f>IFERROR(VLOOKUP($B49,FORM6_111_28!$B$3:$H$209,Property!I$1,FALSE),0)</f>
        <v>2124020</v>
      </c>
      <c r="J49" t="str">
        <f t="shared" si="0"/>
        <v>TRUE</v>
      </c>
    </row>
    <row r="50" spans="1:10" ht="16.8" x14ac:dyDescent="0.35">
      <c r="A50" s="33" t="s">
        <v>177</v>
      </c>
      <c r="B50" s="33">
        <v>310</v>
      </c>
      <c r="C50" s="33"/>
      <c r="D50">
        <f>IFERROR(VLOOKUP($B50,FORM6_111_28!$B$3:$H$209,Property!D$1,FALSE),0)</f>
        <v>0</v>
      </c>
      <c r="E50">
        <f>IFERROR(VLOOKUP($B50,FORM6_111_28!$B$3:$H$209,Property!E$1,FALSE),0)</f>
        <v>0</v>
      </c>
      <c r="F50">
        <f>IFERROR(VLOOKUP($B50,FORM6_111_28!$B$3:$H$209,Property!F$1,FALSE),0)</f>
        <v>0</v>
      </c>
      <c r="G50">
        <f>IFERROR(VLOOKUP($B50,FORM6_111_28!$B$3:$H$209,Property!G$1,FALSE),0)</f>
        <v>0</v>
      </c>
      <c r="H50">
        <f>IFERROR(VLOOKUP($B50,FORM6_111_28!$B$3:$H$209,Property!H$1,FALSE),0)</f>
        <v>1000</v>
      </c>
      <c r="I50">
        <f>IFERROR(VLOOKUP($B50,FORM6_111_28!$B$3:$H$209,Property!I$1,FALSE),0)</f>
        <v>0</v>
      </c>
      <c r="J50" t="str">
        <f t="shared" si="0"/>
        <v>TRUE</v>
      </c>
    </row>
    <row r="51" spans="1:10" ht="16.8" x14ac:dyDescent="0.35">
      <c r="A51" s="33" t="s">
        <v>178</v>
      </c>
      <c r="B51" s="33">
        <v>311</v>
      </c>
      <c r="C51" s="33"/>
      <c r="D51">
        <f>IFERROR(VLOOKUP($B51,FORM6_111_28!$B$3:$H$209,Property!D$1,FALSE),0)</f>
        <v>0</v>
      </c>
      <c r="E51">
        <f>IFERROR(VLOOKUP($B51,FORM6_111_28!$B$3:$H$209,Property!E$1,FALSE),0)</f>
        <v>0</v>
      </c>
      <c r="F51">
        <f>IFERROR(VLOOKUP($B51,FORM6_111_28!$B$3:$H$209,Property!F$1,FALSE),0)</f>
        <v>0</v>
      </c>
      <c r="G51">
        <f>IFERROR(VLOOKUP($B51,FORM6_111_28!$B$3:$H$209,Property!G$1,FALSE),0)</f>
        <v>0</v>
      </c>
      <c r="H51">
        <f>IFERROR(VLOOKUP($B51,FORM6_111_28!$B$3:$H$209,Property!H$1,FALSE),0)</f>
        <v>976240633</v>
      </c>
      <c r="I51">
        <f>IFERROR(VLOOKUP($B51,FORM6_111_28!$B$3:$H$209,Property!I$1,FALSE),0)</f>
        <v>0</v>
      </c>
      <c r="J51" t="str">
        <f t="shared" si="0"/>
        <v>TRUE</v>
      </c>
    </row>
    <row r="52" spans="1:10" ht="16.8" x14ac:dyDescent="0.35">
      <c r="A52" s="33" t="s">
        <v>179</v>
      </c>
      <c r="B52" s="33">
        <v>312</v>
      </c>
      <c r="C52" s="33"/>
      <c r="D52">
        <f>IFERROR(VLOOKUP($B52,FORM6_111_28!$B$3:$H$209,Property!D$1,FALSE),0)</f>
        <v>0</v>
      </c>
      <c r="E52">
        <f>IFERROR(VLOOKUP($B52,FORM6_111_28!$B$3:$H$209,Property!E$1,FALSE),0)</f>
        <v>0</v>
      </c>
      <c r="F52">
        <f>IFERROR(VLOOKUP($B52,FORM6_111_28!$B$3:$H$209,Property!F$1,FALSE),0)</f>
        <v>0</v>
      </c>
      <c r="G52">
        <f>IFERROR(VLOOKUP($B52,FORM6_111_28!$B$3:$H$209,Property!G$1,FALSE),0)</f>
        <v>0</v>
      </c>
      <c r="H52">
        <f>IFERROR(VLOOKUP($B52,FORM6_111_28!$B$3:$H$209,Property!H$1,FALSE),0)</f>
        <v>147139988</v>
      </c>
      <c r="I52">
        <f>IFERROR(VLOOKUP($B52,FORM6_111_28!$B$3:$H$209,Property!I$1,FALSE),0)</f>
        <v>384254294</v>
      </c>
      <c r="J52" t="str">
        <f t="shared" si="0"/>
        <v>TRUE</v>
      </c>
    </row>
    <row r="53" spans="1:10" ht="16.8" x14ac:dyDescent="0.35">
      <c r="A53" s="33" t="s">
        <v>180</v>
      </c>
      <c r="B53" s="33">
        <v>313</v>
      </c>
      <c r="C53" s="33"/>
      <c r="D53">
        <f>IFERROR(VLOOKUP($B53,FORM6_111_28!$B$3:$H$209,Property!D$1,FALSE),0)</f>
        <v>0</v>
      </c>
      <c r="E53">
        <f>IFERROR(VLOOKUP($B53,FORM6_111_28!$B$3:$H$209,Property!E$1,FALSE),0)</f>
        <v>0</v>
      </c>
      <c r="F53">
        <f>IFERROR(VLOOKUP($B53,FORM6_111_28!$B$3:$H$209,Property!F$1,FALSE),0)</f>
        <v>0</v>
      </c>
      <c r="G53">
        <f>IFERROR(VLOOKUP($B53,FORM6_111_28!$B$3:$H$209,Property!G$1,FALSE),0)</f>
        <v>0</v>
      </c>
      <c r="H53">
        <f>IFERROR(VLOOKUP($B53,FORM6_111_28!$B$3:$H$209,Property!H$1,FALSE),0)</f>
        <v>56295022</v>
      </c>
      <c r="I53">
        <f>IFERROR(VLOOKUP($B53,FORM6_111_28!$B$3:$H$209,Property!I$1,FALSE),0)</f>
        <v>56295022</v>
      </c>
      <c r="J53" t="str">
        <f t="shared" si="0"/>
        <v>TRUE</v>
      </c>
    </row>
    <row r="54" spans="1:10" ht="16.8" x14ac:dyDescent="0.35">
      <c r="A54" s="33" t="s">
        <v>181</v>
      </c>
      <c r="B54" s="33">
        <v>314</v>
      </c>
      <c r="C54" s="33"/>
      <c r="D54">
        <f>IFERROR(VLOOKUP($B54,FORM6_111_28!$B$3:$H$209,Property!D$1,FALSE),0)</f>
        <v>0</v>
      </c>
      <c r="E54">
        <f>IFERROR(VLOOKUP($B54,FORM6_111_28!$B$3:$H$209,Property!E$1,FALSE),0)</f>
        <v>0</v>
      </c>
      <c r="F54">
        <f>IFERROR(VLOOKUP($B54,FORM6_111_28!$B$3:$H$209,Property!F$1,FALSE),0)</f>
        <v>0</v>
      </c>
      <c r="G54">
        <f>IFERROR(VLOOKUP($B54,FORM6_111_28!$B$3:$H$209,Property!G$1,FALSE),0)</f>
        <v>0</v>
      </c>
      <c r="H54">
        <f>IFERROR(VLOOKUP($B54,FORM6_111_28!$B$3:$H$209,Property!H$1,FALSE),0)</f>
        <v>311586024</v>
      </c>
      <c r="I54">
        <f>IFERROR(VLOOKUP($B54,FORM6_111_28!$B$3:$H$209,Property!I$1,FALSE),0)</f>
        <v>315795248</v>
      </c>
      <c r="J54" t="str">
        <f t="shared" si="0"/>
        <v>TRUE</v>
      </c>
    </row>
    <row r="55" spans="1:10" ht="16.8" x14ac:dyDescent="0.35">
      <c r="A55" s="33" t="s">
        <v>182</v>
      </c>
      <c r="B55" s="33">
        <v>315</v>
      </c>
      <c r="C55" s="33"/>
      <c r="D55">
        <f>IFERROR(VLOOKUP($B55,FORM6_111_28!$B$3:$H$209,Property!D$1,FALSE),0)</f>
        <v>0</v>
      </c>
      <c r="E55">
        <f>IFERROR(VLOOKUP($B55,FORM6_111_28!$B$3:$H$209,Property!E$1,FALSE),0)</f>
        <v>0</v>
      </c>
      <c r="F55">
        <f>IFERROR(VLOOKUP($B55,FORM6_111_28!$B$3:$H$209,Property!F$1,FALSE),0)</f>
        <v>0</v>
      </c>
      <c r="G55">
        <f>IFERROR(VLOOKUP($B55,FORM6_111_28!$B$3:$H$209,Property!G$1,FALSE),0)</f>
        <v>0</v>
      </c>
      <c r="H55">
        <f>IFERROR(VLOOKUP($B55,FORM6_111_28!$B$3:$H$209,Property!H$1,FALSE),0)</f>
        <v>973748445</v>
      </c>
      <c r="I55">
        <f>IFERROR(VLOOKUP($B55,FORM6_111_28!$B$3:$H$209,Property!I$1,FALSE),0)</f>
        <v>982528038</v>
      </c>
      <c r="J55" t="str">
        <f t="shared" si="0"/>
        <v>TRUE</v>
      </c>
    </row>
    <row r="56" spans="1:10" ht="16.8" x14ac:dyDescent="0.35">
      <c r="A56" s="33" t="s">
        <v>183</v>
      </c>
      <c r="B56" s="33">
        <v>316</v>
      </c>
      <c r="C56" s="33"/>
      <c r="D56">
        <f>IFERROR(VLOOKUP($B56,FORM6_111_28!$B$3:$H$209,Property!D$1,FALSE),0)</f>
        <v>0</v>
      </c>
      <c r="E56">
        <f>IFERROR(VLOOKUP($B56,FORM6_111_28!$B$3:$H$209,Property!E$1,FALSE),0)</f>
        <v>0</v>
      </c>
      <c r="F56">
        <f>IFERROR(VLOOKUP($B56,FORM6_111_28!$B$3:$H$209,Property!F$1,FALSE),0)</f>
        <v>0</v>
      </c>
      <c r="G56">
        <f>IFERROR(VLOOKUP($B56,FORM6_111_28!$B$3:$H$209,Property!G$1,FALSE),0)</f>
        <v>0</v>
      </c>
      <c r="H56">
        <f>IFERROR(VLOOKUP($B56,FORM6_111_28!$B$3:$H$209,Property!H$1,FALSE),0)</f>
        <v>0</v>
      </c>
      <c r="I56">
        <f>IFERROR(VLOOKUP($B56,FORM6_111_28!$B$3:$H$209,Property!I$1,FALSE),0)</f>
        <v>520327234</v>
      </c>
      <c r="J56" t="str">
        <f t="shared" si="0"/>
        <v>TRUE</v>
      </c>
    </row>
    <row r="57" spans="1:10" ht="16.8" x14ac:dyDescent="0.35">
      <c r="A57" s="33" t="s">
        <v>184</v>
      </c>
      <c r="B57" s="33">
        <v>317</v>
      </c>
      <c r="C57" s="33"/>
      <c r="D57">
        <f>IFERROR(VLOOKUP($B57,FORM6_111_28!$B$3:$H$209,Property!D$1,FALSE),0)</f>
        <v>0</v>
      </c>
      <c r="E57">
        <f>IFERROR(VLOOKUP($B57,FORM6_111_28!$B$3:$H$209,Property!E$1,FALSE),0)</f>
        <v>0</v>
      </c>
      <c r="F57">
        <f>IFERROR(VLOOKUP($B57,FORM6_111_28!$B$3:$H$209,Property!F$1,FALSE),0)</f>
        <v>0</v>
      </c>
      <c r="G57">
        <f>IFERROR(VLOOKUP($B57,FORM6_111_28!$B$3:$H$209,Property!G$1,FALSE),0)</f>
        <v>0</v>
      </c>
      <c r="H57">
        <f>IFERROR(VLOOKUP($B57,FORM6_111_28!$B$3:$H$209,Property!H$1,FALSE),0)</f>
        <v>26911010</v>
      </c>
      <c r="I57">
        <f>IFERROR(VLOOKUP($B57,FORM6_111_28!$B$3:$H$209,Property!I$1,FALSE),0)</f>
        <v>27317528</v>
      </c>
      <c r="J57" t="str">
        <f t="shared" si="0"/>
        <v>TRUE</v>
      </c>
    </row>
    <row r="58" spans="1:10" ht="16.8" x14ac:dyDescent="0.35">
      <c r="A58" s="33" t="s">
        <v>185</v>
      </c>
      <c r="B58" s="33">
        <v>318</v>
      </c>
      <c r="C58" s="33"/>
      <c r="D58">
        <f>IFERROR(VLOOKUP($B58,FORM6_111_28!$B$3:$H$209,Property!D$1,FALSE),0)</f>
        <v>0</v>
      </c>
      <c r="E58">
        <f>IFERROR(VLOOKUP($B58,FORM6_111_28!$B$3:$H$209,Property!E$1,FALSE),0)</f>
        <v>0</v>
      </c>
      <c r="F58">
        <f>IFERROR(VLOOKUP($B58,FORM6_111_28!$B$3:$H$209,Property!F$1,FALSE),0)</f>
        <v>0</v>
      </c>
      <c r="G58">
        <f>IFERROR(VLOOKUP($B58,FORM6_111_28!$B$3:$H$209,Property!G$1,FALSE),0)</f>
        <v>0</v>
      </c>
      <c r="H58">
        <f>IFERROR(VLOOKUP($B58,FORM6_111_28!$B$3:$H$209,Property!H$1,FALSE),0)</f>
        <v>261909778</v>
      </c>
      <c r="I58">
        <f>IFERROR(VLOOKUP($B58,FORM6_111_28!$B$3:$H$209,Property!I$1,FALSE),0)</f>
        <v>264552358</v>
      </c>
      <c r="J58" t="str">
        <f t="shared" si="0"/>
        <v>TRUE</v>
      </c>
    </row>
    <row r="59" spans="1:10" ht="16.8" x14ac:dyDescent="0.35">
      <c r="A59" s="33" t="s">
        <v>186</v>
      </c>
      <c r="B59" s="33">
        <v>320</v>
      </c>
      <c r="C59" s="33"/>
      <c r="D59">
        <f>IFERROR(VLOOKUP($B59,FORM6_111_28!$B$3:$H$209,Property!D$1,FALSE),0)</f>
        <v>0</v>
      </c>
      <c r="E59">
        <f>IFERROR(VLOOKUP($B59,FORM6_111_28!$B$3:$H$209,Property!E$1,FALSE),0)</f>
        <v>0</v>
      </c>
      <c r="F59">
        <f>IFERROR(VLOOKUP($B59,FORM6_111_28!$B$3:$H$209,Property!F$1,FALSE),0)</f>
        <v>0</v>
      </c>
      <c r="G59">
        <f>IFERROR(VLOOKUP($B59,FORM6_111_28!$B$3:$H$209,Property!G$1,FALSE),0)</f>
        <v>0</v>
      </c>
      <c r="H59">
        <f>IFERROR(VLOOKUP($B59,FORM6_111_28!$B$3:$H$209,Property!H$1,FALSE),0)</f>
        <v>107160602</v>
      </c>
      <c r="I59">
        <f>IFERROR(VLOOKUP($B59,FORM6_111_28!$B$3:$H$209,Property!I$1,FALSE),0)</f>
        <v>111160995</v>
      </c>
      <c r="J59" t="str">
        <f t="shared" si="0"/>
        <v>TRUE</v>
      </c>
    </row>
    <row r="60" spans="1:10" ht="16.8" x14ac:dyDescent="0.35">
      <c r="A60" s="33" t="s">
        <v>187</v>
      </c>
      <c r="B60" s="33">
        <v>321</v>
      </c>
      <c r="C60" s="33"/>
      <c r="D60">
        <f>IFERROR(VLOOKUP($B60,FORM6_111_28!$B$3:$H$209,Property!D$1,FALSE),0)</f>
        <v>0</v>
      </c>
      <c r="E60">
        <f>IFERROR(VLOOKUP($B60,FORM6_111_28!$B$3:$H$209,Property!E$1,FALSE),0)</f>
        <v>0</v>
      </c>
      <c r="F60">
        <f>IFERROR(VLOOKUP($B60,FORM6_111_28!$B$3:$H$209,Property!F$1,FALSE),0)</f>
        <v>0</v>
      </c>
      <c r="G60">
        <f>IFERROR(VLOOKUP($B60,FORM6_111_28!$B$3:$H$209,Property!G$1,FALSE),0)</f>
        <v>0</v>
      </c>
      <c r="H60">
        <f>IFERROR(VLOOKUP($B60,FORM6_111_28!$B$3:$H$209,Property!H$1,FALSE),0)</f>
        <v>6691378</v>
      </c>
      <c r="I60">
        <f>IFERROR(VLOOKUP($B60,FORM6_111_28!$B$3:$H$209,Property!I$1,FALSE),0)</f>
        <v>6691378</v>
      </c>
      <c r="J60" t="str">
        <f t="shared" si="0"/>
        <v>TRUE</v>
      </c>
    </row>
    <row r="61" spans="1:10" ht="16.8" x14ac:dyDescent="0.35">
      <c r="A61" s="33" t="s">
        <v>188</v>
      </c>
      <c r="B61" s="33">
        <v>322</v>
      </c>
      <c r="C61" s="33"/>
      <c r="D61">
        <f>IFERROR(VLOOKUP($B61,FORM6_111_28!$B$3:$H$209,Property!D$1,FALSE),0)</f>
        <v>0</v>
      </c>
      <c r="E61">
        <f>IFERROR(VLOOKUP($B61,FORM6_111_28!$B$3:$H$209,Property!E$1,FALSE),0)</f>
        <v>0</v>
      </c>
      <c r="F61">
        <f>IFERROR(VLOOKUP($B61,FORM6_111_28!$B$3:$H$209,Property!F$1,FALSE),0)</f>
        <v>0</v>
      </c>
      <c r="G61">
        <f>IFERROR(VLOOKUP($B61,FORM6_111_28!$B$3:$H$209,Property!G$1,FALSE),0)</f>
        <v>0</v>
      </c>
      <c r="H61">
        <f>IFERROR(VLOOKUP($B61,FORM6_111_28!$B$3:$H$209,Property!H$1,FALSE),0)</f>
        <v>20765403.333333332</v>
      </c>
      <c r="I61">
        <f>IFERROR(VLOOKUP($B61,FORM6_111_28!$B$3:$H$209,Property!I$1,FALSE),0)</f>
        <v>6859418</v>
      </c>
      <c r="J61" t="str">
        <f t="shared" si="0"/>
        <v>TRUE</v>
      </c>
    </row>
    <row r="62" spans="1:10" ht="16.8" x14ac:dyDescent="0.35">
      <c r="A62" s="33" t="s">
        <v>189</v>
      </c>
      <c r="B62" s="33">
        <v>323</v>
      </c>
      <c r="C62" s="33"/>
      <c r="D62">
        <f>IFERROR(VLOOKUP($B62,FORM6_111_28!$B$3:$H$209,Property!D$1,FALSE),0)</f>
        <v>0</v>
      </c>
      <c r="E62">
        <f>IFERROR(VLOOKUP($B62,FORM6_111_28!$B$3:$H$209,Property!E$1,FALSE),0)</f>
        <v>0</v>
      </c>
      <c r="F62">
        <f>IFERROR(VLOOKUP($B62,FORM6_111_28!$B$3:$H$209,Property!F$1,FALSE),0)</f>
        <v>0</v>
      </c>
      <c r="G62">
        <f>IFERROR(VLOOKUP($B62,FORM6_111_28!$B$3:$H$209,Property!G$1,FALSE),0)</f>
        <v>0</v>
      </c>
      <c r="H62">
        <f>IFERROR(VLOOKUP($B62,FORM6_111_28!$B$3:$H$209,Property!H$1,FALSE),0)</f>
        <v>0</v>
      </c>
      <c r="I62">
        <f>IFERROR(VLOOKUP($B62,FORM6_111_28!$B$3:$H$209,Property!I$1,FALSE),0)</f>
        <v>196629154</v>
      </c>
      <c r="J62" t="str">
        <f t="shared" si="0"/>
        <v>TRUE</v>
      </c>
    </row>
    <row r="63" spans="1:10" ht="16.8" x14ac:dyDescent="0.35">
      <c r="A63" s="33" t="s">
        <v>190</v>
      </c>
      <c r="B63" s="33">
        <v>324</v>
      </c>
      <c r="C63" s="33"/>
      <c r="D63">
        <f>IFERROR(VLOOKUP($B63,FORM6_111_28!$B$3:$H$209,Property!D$1,FALSE),0)</f>
        <v>0</v>
      </c>
      <c r="E63">
        <f>IFERROR(VLOOKUP($B63,FORM6_111_28!$B$3:$H$209,Property!E$1,FALSE),0)</f>
        <v>0</v>
      </c>
      <c r="F63">
        <f>IFERROR(VLOOKUP($B63,FORM6_111_28!$B$3:$H$209,Property!F$1,FALSE),0)</f>
        <v>0</v>
      </c>
      <c r="G63">
        <f>IFERROR(VLOOKUP($B63,FORM6_111_28!$B$3:$H$209,Property!G$1,FALSE),0)</f>
        <v>0</v>
      </c>
      <c r="H63">
        <f>IFERROR(VLOOKUP($B63,FORM6_111_28!$B$3:$H$209,Property!H$1,FALSE),0)</f>
        <v>247926036</v>
      </c>
      <c r="I63">
        <f>IFERROR(VLOOKUP($B63,FORM6_111_28!$B$3:$H$209,Property!I$1,FALSE),0)</f>
        <v>254707398</v>
      </c>
      <c r="J63" t="str">
        <f t="shared" si="0"/>
        <v>TRUE</v>
      </c>
    </row>
    <row r="64" spans="1:10" ht="16.8" x14ac:dyDescent="0.35">
      <c r="A64" s="33" t="s">
        <v>191</v>
      </c>
      <c r="B64" s="33">
        <v>325</v>
      </c>
      <c r="C64" s="33"/>
      <c r="D64">
        <f>IFERROR(VLOOKUP($B64,FORM6_111_28!$B$3:$H$209,Property!D$1,FALSE),0)</f>
        <v>0</v>
      </c>
      <c r="E64">
        <f>IFERROR(VLOOKUP($B64,FORM6_111_28!$B$3:$H$209,Property!E$1,FALSE),0)</f>
        <v>0</v>
      </c>
      <c r="F64">
        <f>IFERROR(VLOOKUP($B64,FORM6_111_28!$B$3:$H$209,Property!F$1,FALSE),0)</f>
        <v>0</v>
      </c>
      <c r="G64">
        <f>IFERROR(VLOOKUP($B64,FORM6_111_28!$B$3:$H$209,Property!G$1,FALSE),0)</f>
        <v>0</v>
      </c>
      <c r="H64">
        <f>IFERROR(VLOOKUP($B64,FORM6_111_28!$B$3:$H$209,Property!H$1,FALSE),0)</f>
        <v>148139179</v>
      </c>
      <c r="I64">
        <f>IFERROR(VLOOKUP($B64,FORM6_111_28!$B$3:$H$209,Property!I$1,FALSE),0)</f>
        <v>154195189</v>
      </c>
      <c r="J64" t="str">
        <f t="shared" si="0"/>
        <v>TRUE</v>
      </c>
    </row>
    <row r="65" spans="1:10" ht="16.8" x14ac:dyDescent="0.35">
      <c r="A65" s="33" t="s">
        <v>192</v>
      </c>
      <c r="B65" s="33">
        <v>326</v>
      </c>
      <c r="C65" s="33"/>
      <c r="D65">
        <f>IFERROR(VLOOKUP($B65,FORM6_111_28!$B$3:$H$209,Property!D$1,FALSE),0)</f>
        <v>0</v>
      </c>
      <c r="E65">
        <f>IFERROR(VLOOKUP($B65,FORM6_111_28!$B$3:$H$209,Property!E$1,FALSE),0)</f>
        <v>0</v>
      </c>
      <c r="F65">
        <f>IFERROR(VLOOKUP($B65,FORM6_111_28!$B$3:$H$209,Property!F$1,FALSE),0)</f>
        <v>0</v>
      </c>
      <c r="G65">
        <f>IFERROR(VLOOKUP($B65,FORM6_111_28!$B$3:$H$209,Property!G$1,FALSE),0)</f>
        <v>0</v>
      </c>
      <c r="H65">
        <f>IFERROR(VLOOKUP($B65,FORM6_111_28!$B$3:$H$209,Property!H$1,FALSE),0)</f>
        <v>1195516220</v>
      </c>
      <c r="I65">
        <f>IFERROR(VLOOKUP($B65,FORM6_111_28!$B$3:$H$209,Property!I$1,FALSE),0)</f>
        <v>1244580117</v>
      </c>
      <c r="J65" t="str">
        <f t="shared" si="0"/>
        <v>TRUE</v>
      </c>
    </row>
    <row r="66" spans="1:10" ht="16.8" x14ac:dyDescent="0.35">
      <c r="A66" s="33" t="s">
        <v>193</v>
      </c>
      <c r="B66" s="33">
        <v>327</v>
      </c>
      <c r="C66" s="33"/>
      <c r="D66">
        <f>IFERROR(VLOOKUP($B66,FORM6_111_28!$B$3:$H$209,Property!D$1,FALSE),0)</f>
        <v>0</v>
      </c>
      <c r="E66">
        <f>IFERROR(VLOOKUP($B66,FORM6_111_28!$B$3:$H$209,Property!E$1,FALSE),0)</f>
        <v>0</v>
      </c>
      <c r="F66">
        <f>IFERROR(VLOOKUP($B66,FORM6_111_28!$B$3:$H$209,Property!F$1,FALSE),0)</f>
        <v>0</v>
      </c>
      <c r="G66">
        <f>IFERROR(VLOOKUP($B66,FORM6_111_28!$B$3:$H$209,Property!G$1,FALSE),0)</f>
        <v>0</v>
      </c>
      <c r="H66">
        <f>IFERROR(VLOOKUP($B66,FORM6_111_28!$B$3:$H$209,Property!H$1,FALSE),0)</f>
        <v>0</v>
      </c>
      <c r="I66">
        <f>IFERROR(VLOOKUP($B66,FORM6_111_28!$B$3:$H$209,Property!I$1,FALSE),0)</f>
        <v>130453029</v>
      </c>
      <c r="J66" t="str">
        <f t="shared" si="0"/>
        <v>TRUE</v>
      </c>
    </row>
    <row r="67" spans="1:10" ht="16.8" x14ac:dyDescent="0.35">
      <c r="A67" s="33" t="s">
        <v>195</v>
      </c>
      <c r="B67" s="33">
        <v>332</v>
      </c>
      <c r="C67" s="33"/>
      <c r="D67">
        <f>IFERROR(VLOOKUP($B67,FORM6_111_28!$B$3:$H$209,Property!D$1,FALSE),0)</f>
        <v>0</v>
      </c>
      <c r="E67">
        <f>IFERROR(VLOOKUP($B67,FORM6_111_28!$B$3:$H$209,Property!E$1,FALSE),0)</f>
        <v>0</v>
      </c>
      <c r="F67">
        <f>IFERROR(VLOOKUP($B67,FORM6_111_28!$B$3:$H$209,Property!F$1,FALSE),0)</f>
        <v>0</v>
      </c>
      <c r="G67">
        <f>IFERROR(VLOOKUP($B67,FORM6_111_28!$B$3:$H$209,Property!G$1,FALSE),0)</f>
        <v>0</v>
      </c>
      <c r="H67">
        <f>IFERROR(VLOOKUP($B67,FORM6_111_28!$B$3:$H$209,Property!H$1,FALSE),0)</f>
        <v>0</v>
      </c>
      <c r="I67">
        <f>IFERROR(VLOOKUP($B67,FORM6_111_28!$B$3:$H$209,Property!I$1,FALSE),0)</f>
        <v>0</v>
      </c>
      <c r="J67" t="str">
        <f t="shared" ref="J67:J130" si="1">IF(COUNTIF(D67:I67,0),"TRUE")</f>
        <v>TRUE</v>
      </c>
    </row>
    <row r="68" spans="1:10" ht="16.8" x14ac:dyDescent="0.35">
      <c r="A68" s="33" t="s">
        <v>196</v>
      </c>
      <c r="B68" s="33">
        <v>333</v>
      </c>
      <c r="C68" s="33"/>
      <c r="D68">
        <f>IFERROR(VLOOKUP($B68,FORM6_111_28!$B$3:$H$209,Property!D$1,FALSE),0)</f>
        <v>0</v>
      </c>
      <c r="E68">
        <f>IFERROR(VLOOKUP($B68,FORM6_111_28!$B$3:$H$209,Property!E$1,FALSE),0)</f>
        <v>0</v>
      </c>
      <c r="F68">
        <f>IFERROR(VLOOKUP($B68,FORM6_111_28!$B$3:$H$209,Property!F$1,FALSE),0)</f>
        <v>0</v>
      </c>
      <c r="G68">
        <f>IFERROR(VLOOKUP($B68,FORM6_111_28!$B$3:$H$209,Property!G$1,FALSE),0)</f>
        <v>0</v>
      </c>
      <c r="H68">
        <f>IFERROR(VLOOKUP($B68,FORM6_111_28!$B$3:$H$209,Property!H$1,FALSE),0)</f>
        <v>121483648</v>
      </c>
      <c r="I68">
        <f>IFERROR(VLOOKUP($B68,FORM6_111_28!$B$3:$H$209,Property!I$1,FALSE),0)</f>
        <v>123571177</v>
      </c>
      <c r="J68" t="str">
        <f t="shared" si="1"/>
        <v>TRUE</v>
      </c>
    </row>
    <row r="69" spans="1:10" ht="16.8" x14ac:dyDescent="0.35">
      <c r="A69" s="33" t="s">
        <v>197</v>
      </c>
      <c r="B69" s="33">
        <v>334</v>
      </c>
      <c r="C69" s="33"/>
      <c r="D69">
        <f>IFERROR(VLOOKUP($B69,FORM6_111_28!$B$3:$H$209,Property!D$1,FALSE),0)</f>
        <v>0</v>
      </c>
      <c r="E69">
        <f>IFERROR(VLOOKUP($B69,FORM6_111_28!$B$3:$H$209,Property!E$1,FALSE),0)</f>
        <v>0</v>
      </c>
      <c r="F69">
        <f>IFERROR(VLOOKUP($B69,FORM6_111_28!$B$3:$H$209,Property!F$1,FALSE),0)</f>
        <v>0</v>
      </c>
      <c r="G69">
        <f>IFERROR(VLOOKUP($B69,FORM6_111_28!$B$3:$H$209,Property!G$1,FALSE),0)</f>
        <v>0</v>
      </c>
      <c r="H69">
        <f>IFERROR(VLOOKUP($B69,FORM6_111_28!$B$3:$H$209,Property!H$1,FALSE),0)</f>
        <v>87828618</v>
      </c>
      <c r="I69">
        <f>IFERROR(VLOOKUP($B69,FORM6_111_28!$B$3:$H$209,Property!I$1,FALSE),0)</f>
        <v>84794611</v>
      </c>
      <c r="J69" t="str">
        <f t="shared" si="1"/>
        <v>TRUE</v>
      </c>
    </row>
    <row r="70" spans="1:10" ht="16.8" x14ac:dyDescent="0.35">
      <c r="A70" s="33" t="s">
        <v>198</v>
      </c>
      <c r="B70" s="33">
        <v>335</v>
      </c>
      <c r="C70" s="33"/>
      <c r="D70">
        <f>IFERROR(VLOOKUP($B70,FORM6_111_28!$B$3:$H$209,Property!D$1,FALSE),0)</f>
        <v>0</v>
      </c>
      <c r="E70">
        <f>IFERROR(VLOOKUP($B70,FORM6_111_28!$B$3:$H$209,Property!E$1,FALSE),0)</f>
        <v>0</v>
      </c>
      <c r="F70">
        <f>IFERROR(VLOOKUP($B70,FORM6_111_28!$B$3:$H$209,Property!F$1,FALSE),0)</f>
        <v>0</v>
      </c>
      <c r="G70">
        <f>IFERROR(VLOOKUP($B70,FORM6_111_28!$B$3:$H$209,Property!G$1,FALSE),0)</f>
        <v>0</v>
      </c>
      <c r="H70">
        <f>IFERROR(VLOOKUP($B70,FORM6_111_28!$B$3:$H$209,Property!H$1,FALSE),0)</f>
        <v>0</v>
      </c>
      <c r="I70">
        <f>IFERROR(VLOOKUP($B70,FORM6_111_28!$B$3:$H$209,Property!I$1,FALSE),0)</f>
        <v>48209749</v>
      </c>
      <c r="J70" t="str">
        <f t="shared" si="1"/>
        <v>TRUE</v>
      </c>
    </row>
    <row r="71" spans="1:10" ht="16.8" x14ac:dyDescent="0.35">
      <c r="A71" s="33" t="s">
        <v>199</v>
      </c>
      <c r="B71" s="33">
        <v>336</v>
      </c>
      <c r="C71" s="33"/>
      <c r="D71">
        <f>IFERROR(VLOOKUP($B71,FORM6_111_28!$B$3:$H$209,Property!D$1,FALSE),0)</f>
        <v>0</v>
      </c>
      <c r="E71">
        <f>IFERROR(VLOOKUP($B71,FORM6_111_28!$B$3:$H$209,Property!E$1,FALSE),0)</f>
        <v>0</v>
      </c>
      <c r="F71">
        <f>IFERROR(VLOOKUP($B71,FORM6_111_28!$B$3:$H$209,Property!F$1,FALSE),0)</f>
        <v>0</v>
      </c>
      <c r="G71">
        <f>IFERROR(VLOOKUP($B71,FORM6_111_28!$B$3:$H$209,Property!G$1,FALSE),0)</f>
        <v>0</v>
      </c>
      <c r="H71">
        <f>IFERROR(VLOOKUP($B71,FORM6_111_28!$B$3:$H$209,Property!H$1,FALSE),0)</f>
        <v>0</v>
      </c>
      <c r="I71">
        <f>IFERROR(VLOOKUP($B71,FORM6_111_28!$B$3:$H$209,Property!I$1,FALSE),0)</f>
        <v>155596837</v>
      </c>
      <c r="J71" t="str">
        <f t="shared" si="1"/>
        <v>TRUE</v>
      </c>
    </row>
    <row r="72" spans="1:10" ht="16.8" x14ac:dyDescent="0.35">
      <c r="A72" s="33" t="s">
        <v>200</v>
      </c>
      <c r="B72" s="33">
        <v>338</v>
      </c>
      <c r="C72" s="33"/>
      <c r="D72">
        <f>IFERROR(VLOOKUP($B72,FORM6_111_28!$B$3:$H$209,Property!D$1,FALSE),0)</f>
        <v>0</v>
      </c>
      <c r="E72">
        <f>IFERROR(VLOOKUP($B72,FORM6_111_28!$B$3:$H$209,Property!E$1,FALSE),0)</f>
        <v>0</v>
      </c>
      <c r="F72">
        <f>IFERROR(VLOOKUP($B72,FORM6_111_28!$B$3:$H$209,Property!F$1,FALSE),0)</f>
        <v>0</v>
      </c>
      <c r="G72">
        <f>IFERROR(VLOOKUP($B72,FORM6_111_28!$B$3:$H$209,Property!G$1,FALSE),0)</f>
        <v>0</v>
      </c>
      <c r="H72">
        <f>IFERROR(VLOOKUP($B72,FORM6_111_28!$B$3:$H$209,Property!H$1,FALSE),0)</f>
        <v>0</v>
      </c>
      <c r="I72">
        <f>IFERROR(VLOOKUP($B72,FORM6_111_28!$B$3:$H$209,Property!I$1,FALSE),0)</f>
        <v>0</v>
      </c>
      <c r="J72" t="str">
        <f t="shared" si="1"/>
        <v>TRUE</v>
      </c>
    </row>
    <row r="73" spans="1:10" ht="16.8" x14ac:dyDescent="0.35">
      <c r="A73" s="33" t="s">
        <v>201</v>
      </c>
      <c r="B73" s="33">
        <v>339</v>
      </c>
      <c r="C73" s="33"/>
      <c r="D73">
        <f>IFERROR(VLOOKUP($B73,FORM6_111_28!$B$3:$H$209,Property!D$1,FALSE),0)</f>
        <v>0</v>
      </c>
      <c r="E73">
        <f>IFERROR(VLOOKUP($B73,FORM6_111_28!$B$3:$H$209,Property!E$1,FALSE),0)</f>
        <v>0</v>
      </c>
      <c r="F73">
        <f>IFERROR(VLOOKUP($B73,FORM6_111_28!$B$3:$H$209,Property!F$1,FALSE),0)</f>
        <v>0</v>
      </c>
      <c r="G73">
        <f>IFERROR(VLOOKUP($B73,FORM6_111_28!$B$3:$H$209,Property!G$1,FALSE),0)</f>
        <v>0</v>
      </c>
      <c r="H73">
        <f>IFERROR(VLOOKUP($B73,FORM6_111_28!$B$3:$H$209,Property!H$1,FALSE),0)</f>
        <v>0</v>
      </c>
      <c r="I73">
        <f>IFERROR(VLOOKUP($B73,FORM6_111_28!$B$3:$H$209,Property!I$1,FALSE),0)</f>
        <v>70921607</v>
      </c>
      <c r="J73" t="str">
        <f t="shared" si="1"/>
        <v>TRUE</v>
      </c>
    </row>
    <row r="74" spans="1:10" ht="16.8" x14ac:dyDescent="0.35">
      <c r="A74" s="33" t="s">
        <v>202</v>
      </c>
      <c r="B74" s="33">
        <v>340</v>
      </c>
      <c r="C74" s="33"/>
      <c r="D74">
        <f>IFERROR(VLOOKUP($B74,FORM6_111_28!$B$3:$H$209,Property!D$1,FALSE),0)</f>
        <v>0</v>
      </c>
      <c r="E74">
        <f>IFERROR(VLOOKUP($B74,FORM6_111_28!$B$3:$H$209,Property!E$1,FALSE),0)</f>
        <v>0</v>
      </c>
      <c r="F74">
        <f>IFERROR(VLOOKUP($B74,FORM6_111_28!$B$3:$H$209,Property!F$1,FALSE),0)</f>
        <v>0</v>
      </c>
      <c r="G74">
        <f>IFERROR(VLOOKUP($B74,FORM6_111_28!$B$3:$H$209,Property!G$1,FALSE),0)</f>
        <v>0</v>
      </c>
      <c r="H74">
        <f>IFERROR(VLOOKUP($B74,FORM6_111_28!$B$3:$H$209,Property!H$1,FALSE),0)</f>
        <v>0</v>
      </c>
      <c r="I74">
        <f>IFERROR(VLOOKUP($B74,FORM6_111_28!$B$3:$H$209,Property!I$1,FALSE),0)</f>
        <v>33626427</v>
      </c>
      <c r="J74" t="str">
        <f t="shared" si="1"/>
        <v>TRUE</v>
      </c>
    </row>
    <row r="75" spans="1:10" ht="16.8" x14ac:dyDescent="0.35">
      <c r="A75" s="33" t="s">
        <v>203</v>
      </c>
      <c r="B75" s="33">
        <v>341</v>
      </c>
      <c r="C75" s="33"/>
      <c r="D75">
        <f>IFERROR(VLOOKUP($B75,FORM6_111_28!$B$3:$H$209,Property!D$1,FALSE),0)</f>
        <v>0</v>
      </c>
      <c r="E75">
        <f>IFERROR(VLOOKUP($B75,FORM6_111_28!$B$3:$H$209,Property!E$1,FALSE),0)</f>
        <v>0</v>
      </c>
      <c r="F75">
        <f>IFERROR(VLOOKUP($B75,FORM6_111_28!$B$3:$H$209,Property!F$1,FALSE),0)</f>
        <v>0</v>
      </c>
      <c r="G75">
        <f>IFERROR(VLOOKUP($B75,FORM6_111_28!$B$3:$H$209,Property!G$1,FALSE),0)</f>
        <v>0</v>
      </c>
      <c r="H75">
        <f>IFERROR(VLOOKUP($B75,FORM6_111_28!$B$3:$H$209,Property!H$1,FALSE),0)</f>
        <v>0</v>
      </c>
      <c r="I75">
        <f>IFERROR(VLOOKUP($B75,FORM6_111_28!$B$3:$H$209,Property!I$1,FALSE),0)</f>
        <v>383248274</v>
      </c>
      <c r="J75" t="str">
        <f t="shared" si="1"/>
        <v>TRUE</v>
      </c>
    </row>
    <row r="76" spans="1:10" ht="16.8" x14ac:dyDescent="0.35">
      <c r="A76" s="33" t="s">
        <v>204</v>
      </c>
      <c r="B76" s="33">
        <v>342</v>
      </c>
      <c r="C76" s="33"/>
      <c r="D76">
        <f>IFERROR(VLOOKUP($B76,FORM6_111_28!$B$3:$H$209,Property!D$1,FALSE),0)</f>
        <v>0</v>
      </c>
      <c r="E76">
        <f>IFERROR(VLOOKUP($B76,FORM6_111_28!$B$3:$H$209,Property!E$1,FALSE),0)</f>
        <v>0</v>
      </c>
      <c r="F76">
        <f>IFERROR(VLOOKUP($B76,FORM6_111_28!$B$3:$H$209,Property!F$1,FALSE),0)</f>
        <v>0</v>
      </c>
      <c r="G76">
        <f>IFERROR(VLOOKUP($B76,FORM6_111_28!$B$3:$H$209,Property!G$1,FALSE),0)</f>
        <v>0</v>
      </c>
      <c r="H76">
        <f>IFERROR(VLOOKUP($B76,FORM6_111_28!$B$3:$H$209,Property!H$1,FALSE),0)</f>
        <v>0</v>
      </c>
      <c r="I76">
        <f>IFERROR(VLOOKUP($B76,FORM6_111_28!$B$3:$H$209,Property!I$1,FALSE),0)</f>
        <v>50212930</v>
      </c>
      <c r="J76" t="str">
        <f t="shared" si="1"/>
        <v>TRUE</v>
      </c>
    </row>
    <row r="77" spans="1:10" ht="16.8" x14ac:dyDescent="0.35">
      <c r="A77" s="33" t="s">
        <v>205</v>
      </c>
      <c r="B77" s="33">
        <v>343</v>
      </c>
      <c r="C77" s="33"/>
      <c r="D77">
        <f>IFERROR(VLOOKUP($B77,FORM6_111_28!$B$3:$H$209,Property!D$1,FALSE),0)</f>
        <v>0</v>
      </c>
      <c r="E77">
        <f>IFERROR(VLOOKUP($B77,FORM6_111_28!$B$3:$H$209,Property!E$1,FALSE),0)</f>
        <v>0</v>
      </c>
      <c r="F77">
        <f>IFERROR(VLOOKUP($B77,FORM6_111_28!$B$3:$H$209,Property!F$1,FALSE),0)</f>
        <v>0</v>
      </c>
      <c r="G77">
        <f>IFERROR(VLOOKUP($B77,FORM6_111_28!$B$3:$H$209,Property!G$1,FALSE),0)</f>
        <v>0</v>
      </c>
      <c r="H77">
        <f>IFERROR(VLOOKUP($B77,FORM6_111_28!$B$3:$H$209,Property!H$1,FALSE),0)</f>
        <v>0</v>
      </c>
      <c r="I77">
        <f>IFERROR(VLOOKUP($B77,FORM6_111_28!$B$3:$H$209,Property!I$1,FALSE),0)</f>
        <v>150253801</v>
      </c>
      <c r="J77" t="str">
        <f t="shared" si="1"/>
        <v>TRUE</v>
      </c>
    </row>
    <row r="78" spans="1:10" ht="16.8" x14ac:dyDescent="0.35">
      <c r="A78" s="33" t="s">
        <v>206</v>
      </c>
      <c r="B78" s="33">
        <v>345</v>
      </c>
      <c r="C78" s="33"/>
      <c r="D78">
        <f>IFERROR(VLOOKUP($B78,FORM6_111_28!$B$3:$H$209,Property!D$1,FALSE),0)</f>
        <v>0</v>
      </c>
      <c r="E78">
        <f>IFERROR(VLOOKUP($B78,FORM6_111_28!$B$3:$H$209,Property!E$1,FALSE),0)</f>
        <v>0</v>
      </c>
      <c r="F78">
        <f>IFERROR(VLOOKUP($B78,FORM6_111_28!$B$3:$H$209,Property!F$1,FALSE),0)</f>
        <v>0</v>
      </c>
      <c r="G78">
        <f>IFERROR(VLOOKUP($B78,FORM6_111_28!$B$3:$H$209,Property!G$1,FALSE),0)</f>
        <v>0</v>
      </c>
      <c r="H78">
        <f>IFERROR(VLOOKUP($B78,FORM6_111_28!$B$3:$H$209,Property!H$1,FALSE),0)</f>
        <v>0</v>
      </c>
      <c r="I78">
        <f>IFERROR(VLOOKUP($B78,FORM6_111_28!$B$3:$H$209,Property!I$1,FALSE),0)</f>
        <v>1341189084</v>
      </c>
      <c r="J78" t="str">
        <f t="shared" si="1"/>
        <v>TRUE</v>
      </c>
    </row>
    <row r="79" spans="1:10" ht="16.8" x14ac:dyDescent="0.35">
      <c r="A79" s="33" t="s">
        <v>207</v>
      </c>
      <c r="B79" s="33">
        <v>346</v>
      </c>
      <c r="C79" s="33"/>
      <c r="D79">
        <f>IFERROR(VLOOKUP($B79,FORM6_111_28!$B$3:$H$209,Property!D$1,FALSE),0)</f>
        <v>0</v>
      </c>
      <c r="E79">
        <f>IFERROR(VLOOKUP($B79,FORM6_111_28!$B$3:$H$209,Property!E$1,FALSE),0)</f>
        <v>0</v>
      </c>
      <c r="F79">
        <f>IFERROR(VLOOKUP($B79,FORM6_111_28!$B$3:$H$209,Property!F$1,FALSE),0)</f>
        <v>0</v>
      </c>
      <c r="G79">
        <f>IFERROR(VLOOKUP($B79,FORM6_111_28!$B$3:$H$209,Property!G$1,FALSE),0)</f>
        <v>0</v>
      </c>
      <c r="H79">
        <f>IFERROR(VLOOKUP($B79,FORM6_111_28!$B$3:$H$209,Property!H$1,FALSE),0)</f>
        <v>0</v>
      </c>
      <c r="I79">
        <f>IFERROR(VLOOKUP($B79,FORM6_111_28!$B$3:$H$209,Property!I$1,FALSE),0)</f>
        <v>2747663005</v>
      </c>
      <c r="J79" t="str">
        <f t="shared" si="1"/>
        <v>TRUE</v>
      </c>
    </row>
    <row r="80" spans="1:10" ht="16.8" x14ac:dyDescent="0.35">
      <c r="A80" s="33" t="s">
        <v>208</v>
      </c>
      <c r="B80" s="33">
        <v>347</v>
      </c>
      <c r="C80" s="33"/>
      <c r="D80">
        <f>IFERROR(VLOOKUP($B80,FORM6_111_28!$B$3:$H$209,Property!D$1,FALSE),0)</f>
        <v>0</v>
      </c>
      <c r="E80">
        <f>IFERROR(VLOOKUP($B80,FORM6_111_28!$B$3:$H$209,Property!E$1,FALSE),0)</f>
        <v>0</v>
      </c>
      <c r="F80">
        <f>IFERROR(VLOOKUP($B80,FORM6_111_28!$B$3:$H$209,Property!F$1,FALSE),0)</f>
        <v>0</v>
      </c>
      <c r="G80">
        <f>IFERROR(VLOOKUP($B80,FORM6_111_28!$B$3:$H$209,Property!G$1,FALSE),0)</f>
        <v>0</v>
      </c>
      <c r="H80">
        <f>IFERROR(VLOOKUP($B80,FORM6_111_28!$B$3:$H$209,Property!H$1,FALSE),0)</f>
        <v>0</v>
      </c>
      <c r="I80">
        <f>IFERROR(VLOOKUP($B80,FORM6_111_28!$B$3:$H$209,Property!I$1,FALSE),0)</f>
        <v>105959550</v>
      </c>
      <c r="J80" t="str">
        <f t="shared" si="1"/>
        <v>TRUE</v>
      </c>
    </row>
    <row r="81" spans="1:10" ht="16.8" x14ac:dyDescent="0.35">
      <c r="A81" s="33" t="s">
        <v>209</v>
      </c>
      <c r="B81" s="33">
        <v>350</v>
      </c>
      <c r="C81" s="33"/>
      <c r="D81">
        <f>IFERROR(VLOOKUP($B81,FORM6_111_28!$B$3:$H$209,Property!D$1,FALSE),0)</f>
        <v>0</v>
      </c>
      <c r="E81">
        <f>IFERROR(VLOOKUP($B81,FORM6_111_28!$B$3:$H$209,Property!E$1,FALSE),0)</f>
        <v>0</v>
      </c>
      <c r="F81">
        <f>IFERROR(VLOOKUP($B81,FORM6_111_28!$B$3:$H$209,Property!F$1,FALSE),0)</f>
        <v>0</v>
      </c>
      <c r="G81">
        <f>IFERROR(VLOOKUP($B81,FORM6_111_28!$B$3:$H$209,Property!G$1,FALSE),0)</f>
        <v>0</v>
      </c>
      <c r="H81">
        <f>IFERROR(VLOOKUP($B81,FORM6_111_28!$B$3:$H$209,Property!H$1,FALSE),0)</f>
        <v>0</v>
      </c>
      <c r="I81">
        <f>IFERROR(VLOOKUP($B81,FORM6_111_28!$B$3:$H$209,Property!I$1,FALSE),0)</f>
        <v>0</v>
      </c>
      <c r="J81" t="str">
        <f t="shared" si="1"/>
        <v>TRUE</v>
      </c>
    </row>
    <row r="82" spans="1:10" ht="16.8" x14ac:dyDescent="0.35">
      <c r="A82" s="33" t="s">
        <v>210</v>
      </c>
      <c r="B82" s="33">
        <v>351</v>
      </c>
      <c r="C82" s="33"/>
      <c r="D82">
        <f>IFERROR(VLOOKUP($B82,FORM6_111_28!$B$3:$H$209,Property!D$1,FALSE),0)</f>
        <v>0</v>
      </c>
      <c r="E82">
        <f>IFERROR(VLOOKUP($B82,FORM6_111_28!$B$3:$H$209,Property!E$1,FALSE),0)</f>
        <v>0</v>
      </c>
      <c r="F82">
        <f>IFERROR(VLOOKUP($B82,FORM6_111_28!$B$3:$H$209,Property!F$1,FALSE),0)</f>
        <v>0</v>
      </c>
      <c r="G82">
        <f>IFERROR(VLOOKUP($B82,FORM6_111_28!$B$3:$H$209,Property!G$1,FALSE),0)</f>
        <v>0</v>
      </c>
      <c r="H82">
        <f>IFERROR(VLOOKUP($B82,FORM6_111_28!$B$3:$H$209,Property!H$1,FALSE),0)</f>
        <v>0</v>
      </c>
      <c r="I82">
        <f>IFERROR(VLOOKUP($B82,FORM6_111_28!$B$3:$H$209,Property!I$1,FALSE),0)</f>
        <v>0</v>
      </c>
      <c r="J82" t="str">
        <f t="shared" si="1"/>
        <v>TRUE</v>
      </c>
    </row>
    <row r="83" spans="1:10" ht="16.8" x14ac:dyDescent="0.35">
      <c r="A83" s="33" t="s">
        <v>2</v>
      </c>
      <c r="B83" s="33">
        <v>15</v>
      </c>
      <c r="C83" s="33"/>
      <c r="D83">
        <f>IFERROR(VLOOKUP($B83,FORM6_111_28!$B$3:$H$209,Property!D$1,FALSE),0)</f>
        <v>1681014872</v>
      </c>
      <c r="E83">
        <f>IFERROR(VLOOKUP($B83,FORM6_111_28!$B$3:$H$209,Property!E$1,FALSE),0)</f>
        <v>1793052310</v>
      </c>
      <c r="F83">
        <f>IFERROR(VLOOKUP($B83,FORM6_111_28!$B$3:$H$209,Property!F$1,FALSE),0)</f>
        <v>1943227694</v>
      </c>
      <c r="G83">
        <f>IFERROR(VLOOKUP($B83,FORM6_111_28!$B$3:$H$209,Property!G$1,FALSE),0)</f>
        <v>2387517838</v>
      </c>
      <c r="H83">
        <f>IFERROR(VLOOKUP($B83,FORM6_111_28!$B$3:$H$209,Property!H$1,FALSE),0)</f>
        <v>3014807890</v>
      </c>
      <c r="I83">
        <f>IFERROR(VLOOKUP($B83,FORM6_111_28!$B$3:$H$209,Property!I$1,FALSE),0)</f>
        <v>3950292483</v>
      </c>
      <c r="J83" t="b">
        <f t="shared" si="1"/>
        <v>0</v>
      </c>
    </row>
    <row r="84" spans="1:10" ht="16.8" x14ac:dyDescent="0.35">
      <c r="A84" s="33" t="s">
        <v>4</v>
      </c>
      <c r="B84" s="33">
        <v>22</v>
      </c>
      <c r="C84" s="33"/>
      <c r="D84">
        <f>IFERROR(VLOOKUP($B84,FORM6_111_28!$B$3:$H$209,Property!D$1,FALSE),0)</f>
        <v>505106158</v>
      </c>
      <c r="E84">
        <f>IFERROR(VLOOKUP($B84,FORM6_111_28!$B$3:$H$209,Property!E$1,FALSE),0)</f>
        <v>376299872</v>
      </c>
      <c r="F84">
        <f>IFERROR(VLOOKUP($B84,FORM6_111_28!$B$3:$H$209,Property!F$1,FALSE),0)</f>
        <v>428026460</v>
      </c>
      <c r="G84">
        <f>IFERROR(VLOOKUP($B84,FORM6_111_28!$B$3:$H$209,Property!G$1,FALSE),0)</f>
        <v>468898098</v>
      </c>
      <c r="H84">
        <f>IFERROR(VLOOKUP($B84,FORM6_111_28!$B$3:$H$209,Property!H$1,FALSE),0)</f>
        <v>461427897</v>
      </c>
      <c r="I84">
        <f>IFERROR(VLOOKUP($B84,FORM6_111_28!$B$3:$H$209,Property!I$1,FALSE),0)</f>
        <v>463159594</v>
      </c>
      <c r="J84" t="b">
        <f t="shared" si="1"/>
        <v>0</v>
      </c>
    </row>
    <row r="85" spans="1:10" ht="16.8" x14ac:dyDescent="0.35">
      <c r="A85" s="33" t="s">
        <v>5</v>
      </c>
      <c r="B85" s="33">
        <v>27</v>
      </c>
      <c r="C85" s="33"/>
      <c r="D85">
        <f>IFERROR(VLOOKUP($B85,FORM6_111_28!$B$3:$H$209,Property!D$1,FALSE),0)</f>
        <v>46927464</v>
      </c>
      <c r="E85">
        <f>IFERROR(VLOOKUP($B85,FORM6_111_28!$B$3:$H$209,Property!E$1,FALSE),0)</f>
        <v>45791182</v>
      </c>
      <c r="F85">
        <f>IFERROR(VLOOKUP($B85,FORM6_111_28!$B$3:$H$209,Property!F$1,FALSE),0)</f>
        <v>45348398</v>
      </c>
      <c r="G85">
        <f>IFERROR(VLOOKUP($B85,FORM6_111_28!$B$3:$H$209,Property!G$1,FALSE),0)</f>
        <v>45512133</v>
      </c>
      <c r="H85">
        <f>IFERROR(VLOOKUP($B85,FORM6_111_28!$B$3:$H$209,Property!H$1,FALSE),0)</f>
        <v>45516963</v>
      </c>
      <c r="I85">
        <f>IFERROR(VLOOKUP($B85,FORM6_111_28!$B$3:$H$209,Property!I$1,FALSE),0)</f>
        <v>46430198</v>
      </c>
      <c r="J85" t="b">
        <f t="shared" si="1"/>
        <v>0</v>
      </c>
    </row>
    <row r="86" spans="1:10" ht="16.8" x14ac:dyDescent="0.35">
      <c r="A86" s="33" t="s">
        <v>6</v>
      </c>
      <c r="B86" s="33">
        <v>30</v>
      </c>
      <c r="C86" s="33"/>
      <c r="D86">
        <f>IFERROR(VLOOKUP($B86,FORM6_111_28!$B$3:$H$209,Property!D$1,FALSE),0)</f>
        <v>47227920</v>
      </c>
      <c r="E86">
        <f>IFERROR(VLOOKUP($B86,FORM6_111_28!$B$3:$H$209,Property!E$1,FALSE),0)</f>
        <v>47970045</v>
      </c>
      <c r="F86">
        <f>IFERROR(VLOOKUP($B86,FORM6_111_28!$B$3:$H$209,Property!F$1,FALSE),0)</f>
        <v>112078803</v>
      </c>
      <c r="G86">
        <f>IFERROR(VLOOKUP($B86,FORM6_111_28!$B$3:$H$209,Property!G$1,FALSE),0)</f>
        <v>135123378</v>
      </c>
      <c r="H86">
        <f>IFERROR(VLOOKUP($B86,FORM6_111_28!$B$3:$H$209,Property!H$1,FALSE),0)</f>
        <v>175834311</v>
      </c>
      <c r="I86">
        <f>IFERROR(VLOOKUP($B86,FORM6_111_28!$B$3:$H$209,Property!I$1,FALSE),0)</f>
        <v>195623172</v>
      </c>
      <c r="J86" t="b">
        <f t="shared" si="1"/>
        <v>0</v>
      </c>
    </row>
    <row r="87" spans="1:10" ht="16.8" x14ac:dyDescent="0.35">
      <c r="A87" s="33" t="s">
        <v>7</v>
      </c>
      <c r="B87" s="33">
        <v>31</v>
      </c>
      <c r="C87" s="33"/>
      <c r="D87">
        <f>IFERROR(VLOOKUP($B87,FORM6_111_28!$B$3:$H$209,Property!D$1,FALSE),0)</f>
        <v>31530866</v>
      </c>
      <c r="E87">
        <f>IFERROR(VLOOKUP($B87,FORM6_111_28!$B$3:$H$209,Property!E$1,FALSE),0)</f>
        <v>31646852</v>
      </c>
      <c r="F87">
        <f>IFERROR(VLOOKUP($B87,FORM6_111_28!$B$3:$H$209,Property!F$1,FALSE),0)</f>
        <v>31781709</v>
      </c>
      <c r="G87">
        <f>IFERROR(VLOOKUP($B87,FORM6_111_28!$B$3:$H$209,Property!G$1,FALSE),0)</f>
        <v>32087111</v>
      </c>
      <c r="H87">
        <f>IFERROR(VLOOKUP($B87,FORM6_111_28!$B$3:$H$209,Property!H$1,FALSE),0)</f>
        <v>32087111</v>
      </c>
      <c r="I87">
        <f>IFERROR(VLOOKUP($B87,FORM6_111_28!$B$3:$H$209,Property!I$1,FALSE),0)</f>
        <v>32180023</v>
      </c>
      <c r="J87" t="b">
        <f t="shared" si="1"/>
        <v>0</v>
      </c>
    </row>
    <row r="88" spans="1:10" ht="16.8" x14ac:dyDescent="0.35">
      <c r="A88" s="33" t="s">
        <v>10</v>
      </c>
      <c r="B88" s="33">
        <v>34</v>
      </c>
      <c r="C88" s="33"/>
      <c r="D88">
        <f>IFERROR(VLOOKUP($B88,FORM6_111_28!$B$3:$H$209,Property!D$1,FALSE),0)</f>
        <v>727796653</v>
      </c>
      <c r="E88">
        <f>IFERROR(VLOOKUP($B88,FORM6_111_28!$B$3:$H$209,Property!E$1,FALSE),0)</f>
        <v>748015432</v>
      </c>
      <c r="F88">
        <f>IFERROR(VLOOKUP($B88,FORM6_111_28!$B$3:$H$209,Property!F$1,FALSE),0)</f>
        <v>770759293</v>
      </c>
      <c r="G88">
        <f>IFERROR(VLOOKUP($B88,FORM6_111_28!$B$3:$H$209,Property!G$1,FALSE),0)</f>
        <v>792146110</v>
      </c>
      <c r="H88">
        <f>IFERROR(VLOOKUP($B88,FORM6_111_28!$B$3:$H$209,Property!H$1,FALSE),0)</f>
        <v>834987125</v>
      </c>
      <c r="I88">
        <f>IFERROR(VLOOKUP($B88,FORM6_111_28!$B$3:$H$209,Property!I$1,FALSE),0)</f>
        <v>881030352</v>
      </c>
      <c r="J88" t="b">
        <f t="shared" si="1"/>
        <v>0</v>
      </c>
    </row>
    <row r="89" spans="1:10" ht="16.8" x14ac:dyDescent="0.35">
      <c r="A89" s="33" t="s">
        <v>11</v>
      </c>
      <c r="B89" s="33">
        <v>36</v>
      </c>
      <c r="C89" s="33"/>
      <c r="D89">
        <f>IFERROR(VLOOKUP($B89,FORM6_111_28!$B$3:$H$209,Property!D$1,FALSE),0)</f>
        <v>26181056</v>
      </c>
      <c r="E89">
        <f>IFERROR(VLOOKUP($B89,FORM6_111_28!$B$3:$H$209,Property!E$1,FALSE),0)</f>
        <v>26741589</v>
      </c>
      <c r="F89">
        <f>IFERROR(VLOOKUP($B89,FORM6_111_28!$B$3:$H$209,Property!F$1,FALSE),0)</f>
        <v>30572792</v>
      </c>
      <c r="G89">
        <f>IFERROR(VLOOKUP($B89,FORM6_111_28!$B$3:$H$209,Property!G$1,FALSE),0)</f>
        <v>34388693</v>
      </c>
      <c r="H89">
        <f>IFERROR(VLOOKUP($B89,FORM6_111_28!$B$3:$H$209,Property!H$1,FALSE),0)</f>
        <v>34986813</v>
      </c>
      <c r="I89">
        <f>IFERROR(VLOOKUP($B89,FORM6_111_28!$B$3:$H$209,Property!I$1,FALSE),0)</f>
        <v>35724732</v>
      </c>
      <c r="J89" t="b">
        <f t="shared" si="1"/>
        <v>0</v>
      </c>
    </row>
    <row r="90" spans="1:10" ht="16.8" x14ac:dyDescent="0.35">
      <c r="A90" s="33" t="s">
        <v>12</v>
      </c>
      <c r="B90" s="33">
        <v>40</v>
      </c>
      <c r="C90" s="33"/>
      <c r="D90">
        <f>IFERROR(VLOOKUP($B90,FORM6_111_28!$B$3:$H$209,Property!D$1,FALSE),0)</f>
        <v>322488530</v>
      </c>
      <c r="E90">
        <f>IFERROR(VLOOKUP($B90,FORM6_111_28!$B$3:$H$209,Property!E$1,FALSE),0)</f>
        <v>323233740</v>
      </c>
      <c r="F90">
        <f>IFERROR(VLOOKUP($B90,FORM6_111_28!$B$3:$H$209,Property!F$1,FALSE),0)</f>
        <v>340123279</v>
      </c>
      <c r="G90">
        <f>IFERROR(VLOOKUP($B90,FORM6_111_28!$B$3:$H$209,Property!G$1,FALSE),0)</f>
        <v>348035607</v>
      </c>
      <c r="H90">
        <f>IFERROR(VLOOKUP($B90,FORM6_111_28!$B$3:$H$209,Property!H$1,FALSE),0)</f>
        <v>354133603</v>
      </c>
      <c r="I90">
        <f>IFERROR(VLOOKUP($B90,FORM6_111_28!$B$3:$H$209,Property!I$1,FALSE),0)</f>
        <v>357478162</v>
      </c>
      <c r="J90" t="b">
        <f t="shared" si="1"/>
        <v>0</v>
      </c>
    </row>
    <row r="91" spans="1:10" ht="16.8" x14ac:dyDescent="0.35">
      <c r="A91" s="33" t="s">
        <v>13</v>
      </c>
      <c r="B91" s="33">
        <v>42</v>
      </c>
      <c r="C91" s="33"/>
      <c r="D91">
        <f>IFERROR(VLOOKUP($B91,FORM6_111_28!$B$3:$H$209,Property!D$1,FALSE),0)</f>
        <v>64344231</v>
      </c>
      <c r="E91">
        <f>IFERROR(VLOOKUP($B91,FORM6_111_28!$B$3:$H$209,Property!E$1,FALSE),0)</f>
        <v>69071198</v>
      </c>
      <c r="F91">
        <f>IFERROR(VLOOKUP($B91,FORM6_111_28!$B$3:$H$209,Property!F$1,FALSE),0)</f>
        <v>76670080</v>
      </c>
      <c r="G91">
        <f>IFERROR(VLOOKUP($B91,FORM6_111_28!$B$3:$H$209,Property!G$1,FALSE),0)</f>
        <v>78177418</v>
      </c>
      <c r="H91">
        <f>IFERROR(VLOOKUP($B91,FORM6_111_28!$B$3:$H$209,Property!H$1,FALSE),0)</f>
        <v>78492470</v>
      </c>
      <c r="I91">
        <f>IFERROR(VLOOKUP($B91,FORM6_111_28!$B$3:$H$209,Property!I$1,FALSE),0)</f>
        <v>87656953</v>
      </c>
      <c r="J91" t="b">
        <f t="shared" si="1"/>
        <v>0</v>
      </c>
    </row>
    <row r="92" spans="1:10" ht="16.8" x14ac:dyDescent="0.35">
      <c r="A92" s="33" t="s">
        <v>14</v>
      </c>
      <c r="B92" s="33">
        <v>44</v>
      </c>
      <c r="C92" s="33"/>
      <c r="D92">
        <f>IFERROR(VLOOKUP($B92,FORM6_111_28!$B$3:$H$209,Property!D$1,FALSE),0)</f>
        <v>814157769</v>
      </c>
      <c r="E92">
        <f>IFERROR(VLOOKUP($B92,FORM6_111_28!$B$3:$H$209,Property!E$1,FALSE),0)</f>
        <v>874998481</v>
      </c>
      <c r="F92">
        <f>IFERROR(VLOOKUP($B92,FORM6_111_28!$B$3:$H$209,Property!F$1,FALSE),0)</f>
        <v>948582296</v>
      </c>
      <c r="G92">
        <f>IFERROR(VLOOKUP($B92,FORM6_111_28!$B$3:$H$209,Property!G$1,FALSE),0)</f>
        <v>840877627</v>
      </c>
      <c r="H92">
        <f>IFERROR(VLOOKUP($B92,FORM6_111_28!$B$3:$H$209,Property!H$1,FALSE),0)</f>
        <v>765237592</v>
      </c>
      <c r="I92">
        <f>IFERROR(VLOOKUP($B92,FORM6_111_28!$B$3:$H$209,Property!I$1,FALSE),0)</f>
        <v>694546104</v>
      </c>
      <c r="J92" t="b">
        <f t="shared" si="1"/>
        <v>0</v>
      </c>
    </row>
    <row r="93" spans="1:10" ht="16.8" x14ac:dyDescent="0.35">
      <c r="A93" s="33" t="s">
        <v>15</v>
      </c>
      <c r="B93" s="33">
        <v>45</v>
      </c>
      <c r="C93" s="33"/>
      <c r="D93">
        <f>IFERROR(VLOOKUP($B93,FORM6_111_28!$B$3:$H$209,Property!D$1,FALSE),0)</f>
        <v>59974375</v>
      </c>
      <c r="E93">
        <f>IFERROR(VLOOKUP($B93,FORM6_111_28!$B$3:$H$209,Property!E$1,FALSE),0)</f>
        <v>66459594</v>
      </c>
      <c r="F93">
        <f>IFERROR(VLOOKUP($B93,FORM6_111_28!$B$3:$H$209,Property!F$1,FALSE),0)</f>
        <v>68155212</v>
      </c>
      <c r="G93">
        <f>IFERROR(VLOOKUP($B93,FORM6_111_28!$B$3:$H$209,Property!G$1,FALSE),0)</f>
        <v>72431763</v>
      </c>
      <c r="H93">
        <f>IFERROR(VLOOKUP($B93,FORM6_111_28!$B$3:$H$209,Property!H$1,FALSE),0)</f>
        <v>77665413</v>
      </c>
      <c r="I93">
        <f>IFERROR(VLOOKUP($B93,FORM6_111_28!$B$3:$H$209,Property!I$1,FALSE),0)</f>
        <v>83241497</v>
      </c>
      <c r="J93" t="b">
        <f t="shared" si="1"/>
        <v>0</v>
      </c>
    </row>
    <row r="94" spans="1:10" ht="16.8" x14ac:dyDescent="0.35">
      <c r="A94" s="33" t="s">
        <v>16</v>
      </c>
      <c r="B94" s="33">
        <v>46</v>
      </c>
      <c r="C94" s="33"/>
      <c r="D94">
        <f>IFERROR(VLOOKUP($B94,FORM6_111_28!$B$3:$H$209,Property!D$1,FALSE),0)</f>
        <v>21469795</v>
      </c>
      <c r="E94">
        <f>IFERROR(VLOOKUP($B94,FORM6_111_28!$B$3:$H$209,Property!E$1,FALSE),0)</f>
        <v>21681978</v>
      </c>
      <c r="F94">
        <f>IFERROR(VLOOKUP($B94,FORM6_111_28!$B$3:$H$209,Property!F$1,FALSE),0)</f>
        <v>22443900</v>
      </c>
      <c r="G94">
        <f>IFERROR(VLOOKUP($B94,FORM6_111_28!$B$3:$H$209,Property!G$1,FALSE),0)</f>
        <v>22645553</v>
      </c>
      <c r="H94">
        <f>IFERROR(VLOOKUP($B94,FORM6_111_28!$B$3:$H$209,Property!H$1,FALSE),0)</f>
        <v>22646474</v>
      </c>
      <c r="I94">
        <f>IFERROR(VLOOKUP($B94,FORM6_111_28!$B$3:$H$209,Property!I$1,FALSE),0)</f>
        <v>22833857</v>
      </c>
      <c r="J94" t="b">
        <f t="shared" si="1"/>
        <v>0</v>
      </c>
    </row>
    <row r="95" spans="1:10" ht="16.8" x14ac:dyDescent="0.35">
      <c r="A95" s="33" t="s">
        <v>17</v>
      </c>
      <c r="B95" s="33">
        <v>47</v>
      </c>
      <c r="C95" s="33"/>
      <c r="D95">
        <f>IFERROR(VLOOKUP($B95,FORM6_111_28!$B$3:$H$209,Property!D$1,FALSE),0)</f>
        <v>32768420</v>
      </c>
      <c r="E95">
        <f>IFERROR(VLOOKUP($B95,FORM6_111_28!$B$3:$H$209,Property!E$1,FALSE),0)</f>
        <v>32923245</v>
      </c>
      <c r="F95">
        <f>IFERROR(VLOOKUP($B95,FORM6_111_28!$B$3:$H$209,Property!F$1,FALSE),0)</f>
        <v>32946550</v>
      </c>
      <c r="G95">
        <f>IFERROR(VLOOKUP($B95,FORM6_111_28!$B$3:$H$209,Property!G$1,FALSE),0)</f>
        <v>33146628</v>
      </c>
      <c r="H95">
        <f>IFERROR(VLOOKUP($B95,FORM6_111_28!$B$3:$H$209,Property!H$1,FALSE),0)</f>
        <v>32189267</v>
      </c>
      <c r="I95">
        <f>IFERROR(VLOOKUP($B95,FORM6_111_28!$B$3:$H$209,Property!I$1,FALSE),0)</f>
        <v>36284263</v>
      </c>
      <c r="J95" t="b">
        <f t="shared" si="1"/>
        <v>0</v>
      </c>
    </row>
    <row r="96" spans="1:10" ht="16.8" x14ac:dyDescent="0.35">
      <c r="A96" s="33" t="s">
        <v>18</v>
      </c>
      <c r="B96" s="33">
        <v>48</v>
      </c>
      <c r="C96" s="33"/>
      <c r="D96">
        <f>IFERROR(VLOOKUP($B96,FORM6_111_28!$B$3:$H$209,Property!D$1,FALSE),0)</f>
        <v>42184154</v>
      </c>
      <c r="E96">
        <f>IFERROR(VLOOKUP($B96,FORM6_111_28!$B$3:$H$209,Property!E$1,FALSE),0)</f>
        <v>42225151</v>
      </c>
      <c r="F96">
        <f>IFERROR(VLOOKUP($B96,FORM6_111_28!$B$3:$H$209,Property!F$1,FALSE),0)</f>
        <v>42817398</v>
      </c>
      <c r="G96">
        <f>IFERROR(VLOOKUP($B96,FORM6_111_28!$B$3:$H$209,Property!G$1,FALSE),0)</f>
        <v>43453058</v>
      </c>
      <c r="H96">
        <f>IFERROR(VLOOKUP($B96,FORM6_111_28!$B$3:$H$209,Property!H$1,FALSE),0)</f>
        <v>44367381</v>
      </c>
      <c r="I96">
        <f>IFERROR(VLOOKUP($B96,FORM6_111_28!$B$3:$H$209,Property!I$1,FALSE),0)</f>
        <v>45319513</v>
      </c>
      <c r="J96" t="b">
        <f t="shared" si="1"/>
        <v>0</v>
      </c>
    </row>
    <row r="97" spans="1:10" ht="16.8" x14ac:dyDescent="0.35">
      <c r="A97" s="33" t="s">
        <v>19</v>
      </c>
      <c r="B97" s="33">
        <v>49</v>
      </c>
      <c r="C97" s="33"/>
      <c r="D97">
        <f>IFERROR(VLOOKUP($B97,FORM6_111_28!$B$3:$H$209,Property!D$1,FALSE),0)</f>
        <v>18058234</v>
      </c>
      <c r="E97">
        <f>IFERROR(VLOOKUP($B97,FORM6_111_28!$B$3:$H$209,Property!E$1,FALSE),0)</f>
        <v>18188838</v>
      </c>
      <c r="F97">
        <f>IFERROR(VLOOKUP($B97,FORM6_111_28!$B$3:$H$209,Property!F$1,FALSE),0)</f>
        <v>19052943</v>
      </c>
      <c r="G97">
        <f>IFERROR(VLOOKUP($B97,FORM6_111_28!$B$3:$H$209,Property!G$1,FALSE),0)</f>
        <v>19054715</v>
      </c>
      <c r="H97">
        <f>IFERROR(VLOOKUP($B97,FORM6_111_28!$B$3:$H$209,Property!H$1,FALSE),0)</f>
        <v>19084358</v>
      </c>
      <c r="I97">
        <f>IFERROR(VLOOKUP($B97,FORM6_111_28!$B$3:$H$209,Property!I$1,FALSE),0)</f>
        <v>19810449</v>
      </c>
      <c r="J97" t="b">
        <f t="shared" si="1"/>
        <v>0</v>
      </c>
    </row>
    <row r="98" spans="1:10" ht="16.8" x14ac:dyDescent="0.35">
      <c r="A98" s="33" t="s">
        <v>21</v>
      </c>
      <c r="B98" s="33">
        <v>54</v>
      </c>
      <c r="C98" s="33"/>
      <c r="D98">
        <f>IFERROR(VLOOKUP($B98,FORM6_111_28!$B$3:$H$209,Property!D$1,FALSE),0)</f>
        <v>160044294</v>
      </c>
      <c r="E98">
        <f>IFERROR(VLOOKUP($B98,FORM6_111_28!$B$3:$H$209,Property!E$1,FALSE),0)</f>
        <v>168394501</v>
      </c>
      <c r="F98">
        <f>IFERROR(VLOOKUP($B98,FORM6_111_28!$B$3:$H$209,Property!F$1,FALSE),0)</f>
        <v>192529446</v>
      </c>
      <c r="G98">
        <f>IFERROR(VLOOKUP($B98,FORM6_111_28!$B$3:$H$209,Property!G$1,FALSE),0)</f>
        <v>190033277</v>
      </c>
      <c r="H98">
        <f>IFERROR(VLOOKUP($B98,FORM6_111_28!$B$3:$H$209,Property!H$1,FALSE),0)</f>
        <v>271525996</v>
      </c>
      <c r="I98">
        <f>IFERROR(VLOOKUP($B98,FORM6_111_28!$B$3:$H$209,Property!I$1,FALSE),0)</f>
        <v>371411465</v>
      </c>
      <c r="J98" t="b">
        <f t="shared" si="1"/>
        <v>0</v>
      </c>
    </row>
    <row r="99" spans="1:10" ht="16.8" x14ac:dyDescent="0.35">
      <c r="A99" s="33" t="s">
        <v>22</v>
      </c>
      <c r="B99" s="33">
        <v>55</v>
      </c>
      <c r="C99" s="33"/>
      <c r="D99">
        <f>IFERROR(VLOOKUP($B99,FORM6_111_28!$B$3:$H$209,Property!D$1,FALSE),0)</f>
        <v>25235505</v>
      </c>
      <c r="E99">
        <f>IFERROR(VLOOKUP($B99,FORM6_111_28!$B$3:$H$209,Property!E$1,FALSE),0)</f>
        <v>25040237</v>
      </c>
      <c r="F99">
        <f>IFERROR(VLOOKUP($B99,FORM6_111_28!$B$3:$H$209,Property!F$1,FALSE),0)</f>
        <v>25338705</v>
      </c>
      <c r="G99">
        <f>IFERROR(VLOOKUP($B99,FORM6_111_28!$B$3:$H$209,Property!G$1,FALSE),0)</f>
        <v>25448211</v>
      </c>
      <c r="H99">
        <f>IFERROR(VLOOKUP($B99,FORM6_111_28!$B$3:$H$209,Property!H$1,FALSE),0)</f>
        <v>25497571</v>
      </c>
      <c r="I99">
        <f>IFERROR(VLOOKUP($B99,FORM6_111_28!$B$3:$H$209,Property!I$1,FALSE),0)</f>
        <v>25448211</v>
      </c>
      <c r="J99" t="b">
        <f t="shared" si="1"/>
        <v>0</v>
      </c>
    </row>
    <row r="100" spans="1:10" ht="16.8" x14ac:dyDescent="0.35">
      <c r="A100" s="33" t="s">
        <v>23</v>
      </c>
      <c r="B100" s="33">
        <v>56</v>
      </c>
      <c r="C100" s="33"/>
      <c r="D100">
        <f>IFERROR(VLOOKUP($B100,FORM6_111_28!$B$3:$H$209,Property!D$1,FALSE),0)</f>
        <v>2441605194</v>
      </c>
      <c r="E100">
        <f>IFERROR(VLOOKUP($B100,FORM6_111_28!$B$3:$H$209,Property!E$1,FALSE),0)</f>
        <v>2463250918</v>
      </c>
      <c r="F100">
        <f>IFERROR(VLOOKUP($B100,FORM6_111_28!$B$3:$H$209,Property!F$1,FALSE),0)</f>
        <v>2511112732</v>
      </c>
      <c r="G100">
        <f>IFERROR(VLOOKUP($B100,FORM6_111_28!$B$3:$H$209,Property!G$1,FALSE),0)</f>
        <v>2619696062</v>
      </c>
      <c r="H100">
        <f>IFERROR(VLOOKUP($B100,FORM6_111_28!$B$3:$H$209,Property!H$1,FALSE),0)</f>
        <v>2726316616</v>
      </c>
      <c r="I100">
        <f>IFERROR(VLOOKUP($B100,FORM6_111_28!$B$3:$H$209,Property!I$1,FALSE),0)</f>
        <v>2841287811</v>
      </c>
      <c r="J100" t="b">
        <f t="shared" si="1"/>
        <v>0</v>
      </c>
    </row>
    <row r="101" spans="1:10" ht="16.8" x14ac:dyDescent="0.35">
      <c r="A101" s="33" t="s">
        <v>25</v>
      </c>
      <c r="B101" s="33">
        <v>59</v>
      </c>
      <c r="C101" s="33"/>
      <c r="D101">
        <f>IFERROR(VLOOKUP($B101,FORM6_111_28!$B$3:$H$209,Property!D$1,FALSE),0)</f>
        <v>1084177136</v>
      </c>
      <c r="E101">
        <f>IFERROR(VLOOKUP($B101,FORM6_111_28!$B$3:$H$209,Property!E$1,FALSE),0)</f>
        <v>1124186822</v>
      </c>
      <c r="F101">
        <f>IFERROR(VLOOKUP($B101,FORM6_111_28!$B$3:$H$209,Property!F$1,FALSE),0)</f>
        <v>1141502161</v>
      </c>
      <c r="G101">
        <f>IFERROR(VLOOKUP($B101,FORM6_111_28!$B$3:$H$209,Property!G$1,FALSE),0)</f>
        <v>1190435375</v>
      </c>
      <c r="H101">
        <f>IFERROR(VLOOKUP($B101,FORM6_111_28!$B$3:$H$209,Property!H$1,FALSE),0)</f>
        <v>1255703937</v>
      </c>
      <c r="I101">
        <f>IFERROR(VLOOKUP($B101,FORM6_111_28!$B$3:$H$209,Property!I$1,FALSE),0)</f>
        <v>1165704150</v>
      </c>
      <c r="J101" t="b">
        <f t="shared" si="1"/>
        <v>0</v>
      </c>
    </row>
    <row r="102" spans="1:10" ht="16.8" x14ac:dyDescent="0.35">
      <c r="A102" s="33" t="s">
        <v>26</v>
      </c>
      <c r="B102" s="33">
        <v>66</v>
      </c>
      <c r="C102" s="33"/>
      <c r="D102">
        <f>IFERROR(VLOOKUP($B102,FORM6_111_28!$B$3:$H$209,Property!D$1,FALSE),0)</f>
        <v>128301600</v>
      </c>
      <c r="E102">
        <f>IFERROR(VLOOKUP($B102,FORM6_111_28!$B$3:$H$209,Property!E$1,FALSE),0)</f>
        <v>132856906</v>
      </c>
      <c r="F102">
        <f>IFERROR(VLOOKUP($B102,FORM6_111_28!$B$3:$H$209,Property!F$1,FALSE),0)</f>
        <v>144511915</v>
      </c>
      <c r="G102">
        <f>IFERROR(VLOOKUP($B102,FORM6_111_28!$B$3:$H$209,Property!G$1,FALSE),0)</f>
        <v>152920399</v>
      </c>
      <c r="H102">
        <f>IFERROR(VLOOKUP($B102,FORM6_111_28!$B$3:$H$209,Property!H$1,FALSE),0)</f>
        <v>159182365</v>
      </c>
      <c r="I102">
        <f>IFERROR(VLOOKUP($B102,FORM6_111_28!$B$3:$H$209,Property!I$1,FALSE),0)</f>
        <v>164942770</v>
      </c>
      <c r="J102" t="b">
        <f t="shared" si="1"/>
        <v>0</v>
      </c>
    </row>
    <row r="103" spans="1:10" ht="16.8" x14ac:dyDescent="0.35">
      <c r="A103" s="33" t="s">
        <v>28</v>
      </c>
      <c r="B103" s="33">
        <v>71</v>
      </c>
      <c r="C103" s="33"/>
      <c r="D103">
        <f>IFERROR(VLOOKUP($B103,FORM6_111_28!$B$3:$H$209,Property!D$1,FALSE),0)</f>
        <v>31058508</v>
      </c>
      <c r="E103">
        <f>IFERROR(VLOOKUP($B103,FORM6_111_28!$B$3:$H$209,Property!E$1,FALSE),0)</f>
        <v>32933934</v>
      </c>
      <c r="F103">
        <f>IFERROR(VLOOKUP($B103,FORM6_111_28!$B$3:$H$209,Property!F$1,FALSE),0)</f>
        <v>92935767</v>
      </c>
      <c r="G103">
        <f>IFERROR(VLOOKUP($B103,FORM6_111_28!$B$3:$H$209,Property!G$1,FALSE),0)</f>
        <v>92093436</v>
      </c>
      <c r="H103">
        <f>IFERROR(VLOOKUP($B103,FORM6_111_28!$B$3:$H$209,Property!H$1,FALSE),0)</f>
        <v>89614301</v>
      </c>
      <c r="I103">
        <f>IFERROR(VLOOKUP($B103,FORM6_111_28!$B$3:$H$209,Property!I$1,FALSE),0)</f>
        <v>3811241</v>
      </c>
      <c r="J103" t="b">
        <f t="shared" si="1"/>
        <v>0</v>
      </c>
    </row>
    <row r="104" spans="1:10" ht="16.8" x14ac:dyDescent="0.35">
      <c r="A104" s="33" t="s">
        <v>29</v>
      </c>
      <c r="B104" s="33">
        <v>75</v>
      </c>
      <c r="C104" s="33">
        <v>144</v>
      </c>
      <c r="D104">
        <f>IFERROR(VLOOKUP($B104,FORM6_111_28!$B$3:$H$209,Property!D$1,FALSE)+VLOOKUP($C104,FORM6_111_28!$B$3:$H$209,Property!D$1,FALSE),0)</f>
        <v>675647199</v>
      </c>
      <c r="E104">
        <f>IFERROR(VLOOKUP($B104,FORM6_111_28!$B$3:$H$209,Property!E$1,FALSE)+VLOOKUP($C104,FORM6_111_28!$B$3:$H$209,Property!E$1,FALSE),0)</f>
        <v>656945120</v>
      </c>
      <c r="F104">
        <f>IFERROR(VLOOKUP($B104,FORM6_111_28!$B$3:$H$209,Property!F$1,FALSE)+VLOOKUP($C104,FORM6_111_28!$B$3:$H$209,Property!F$1,FALSE),0)</f>
        <v>674309627</v>
      </c>
      <c r="G104">
        <f>IFERROR(VLOOKUP($B104,FORM6_111_28!$B$3:$H$209,Property!G$1,FALSE)+VLOOKUP($C104,FORM6_111_28!$B$3:$H$209,Property!G$1,FALSE),0)</f>
        <v>693690335</v>
      </c>
      <c r="H104">
        <f>IFERROR(VLOOKUP($B104,FORM6_111_28!$B$3:$H$209,Property!H$1,FALSE)+VLOOKUP($C104,FORM6_111_28!$B$3:$H$209,Property!H$1,FALSE),0)</f>
        <v>844508022</v>
      </c>
      <c r="I104">
        <f>IFERROR(VLOOKUP($B104,FORM6_111_28!$B$3:$H$209,Property!I$1,FALSE)+VLOOKUP($C104,FORM6_111_28!$B$3:$H$209,Property!I$1,FALSE),0)</f>
        <v>738418436</v>
      </c>
      <c r="J104" t="b">
        <f t="shared" si="1"/>
        <v>0</v>
      </c>
    </row>
    <row r="105" spans="1:10" ht="16.8" x14ac:dyDescent="0.35">
      <c r="A105" s="33" t="s">
        <v>30</v>
      </c>
      <c r="B105" s="33">
        <v>77</v>
      </c>
      <c r="C105" s="33"/>
      <c r="D105">
        <f>IFERROR(VLOOKUP($B105,FORM6_111_28!$B$3:$H$209,Property!D$1,FALSE),0)</f>
        <v>713764408</v>
      </c>
      <c r="E105">
        <f>IFERROR(VLOOKUP($B105,FORM6_111_28!$B$3:$H$209,Property!E$1,FALSE),0)</f>
        <v>730196536</v>
      </c>
      <c r="F105">
        <f>IFERROR(VLOOKUP($B105,FORM6_111_28!$B$3:$H$209,Property!F$1,FALSE),0)</f>
        <v>747237001</v>
      </c>
      <c r="G105">
        <f>IFERROR(VLOOKUP($B105,FORM6_111_28!$B$3:$H$209,Property!G$1,FALSE),0)</f>
        <v>750275897</v>
      </c>
      <c r="H105">
        <f>IFERROR(VLOOKUP($B105,FORM6_111_28!$B$3:$H$209,Property!H$1,FALSE),0)</f>
        <v>767139188</v>
      </c>
      <c r="I105">
        <f>IFERROR(VLOOKUP($B105,FORM6_111_28!$B$3:$H$209,Property!I$1,FALSE),0)</f>
        <v>810900245</v>
      </c>
      <c r="J105" t="b">
        <f t="shared" si="1"/>
        <v>0</v>
      </c>
    </row>
    <row r="106" spans="1:10" ht="16.8" x14ac:dyDescent="0.35">
      <c r="A106" s="33" t="s">
        <v>31</v>
      </c>
      <c r="B106" s="33">
        <v>78</v>
      </c>
      <c r="C106" s="33"/>
      <c r="D106">
        <f>IFERROR(VLOOKUP($B106,FORM6_111_28!$B$3:$H$209,Property!D$1,FALSE),0)</f>
        <v>411052805</v>
      </c>
      <c r="E106">
        <f>IFERROR(VLOOKUP($B106,FORM6_111_28!$B$3:$H$209,Property!E$1,FALSE),0)</f>
        <v>409457103</v>
      </c>
      <c r="F106">
        <f>IFERROR(VLOOKUP($B106,FORM6_111_28!$B$3:$H$209,Property!F$1,FALSE),0)</f>
        <v>410028156</v>
      </c>
      <c r="G106">
        <f>IFERROR(VLOOKUP($B106,FORM6_111_28!$B$3:$H$209,Property!G$1,FALSE),0)</f>
        <v>410827383</v>
      </c>
      <c r="H106">
        <f>IFERROR(VLOOKUP($B106,FORM6_111_28!$B$3:$H$209,Property!H$1,FALSE),0)</f>
        <v>423989158</v>
      </c>
      <c r="I106">
        <f>IFERROR(VLOOKUP($B106,FORM6_111_28!$B$3:$H$209,Property!I$1,FALSE),0)</f>
        <v>429549499</v>
      </c>
      <c r="J106" t="b">
        <f t="shared" si="1"/>
        <v>0</v>
      </c>
    </row>
    <row r="107" spans="1:10" ht="16.8" x14ac:dyDescent="0.35">
      <c r="A107" s="33" t="s">
        <v>32</v>
      </c>
      <c r="B107" s="33">
        <v>79</v>
      </c>
      <c r="C107" s="33"/>
      <c r="D107">
        <f>IFERROR(VLOOKUP($B107,FORM6_111_28!$B$3:$H$209,Property!D$1,FALSE),0)</f>
        <v>2855947809</v>
      </c>
      <c r="E107">
        <f>IFERROR(VLOOKUP($B107,FORM6_111_28!$B$3:$H$209,Property!E$1,FALSE),0)</f>
        <v>2753014447</v>
      </c>
      <c r="F107">
        <f>IFERROR(VLOOKUP($B107,FORM6_111_28!$B$3:$H$209,Property!F$1,FALSE),0)</f>
        <v>2754570664</v>
      </c>
      <c r="G107">
        <f>IFERROR(VLOOKUP($B107,FORM6_111_28!$B$3:$H$209,Property!G$1,FALSE),0)</f>
        <v>2786605023</v>
      </c>
      <c r="H107">
        <f>IFERROR(VLOOKUP($B107,FORM6_111_28!$B$3:$H$209,Property!H$1,FALSE),0)</f>
        <v>2822246405</v>
      </c>
      <c r="I107">
        <f>IFERROR(VLOOKUP($B107,FORM6_111_28!$B$3:$H$209,Property!I$1,FALSE),0)</f>
        <v>2866988921</v>
      </c>
      <c r="J107" t="b">
        <f t="shared" si="1"/>
        <v>0</v>
      </c>
    </row>
    <row r="108" spans="1:10" ht="16.8" x14ac:dyDescent="0.35">
      <c r="A108" s="33" t="s">
        <v>33</v>
      </c>
      <c r="B108" s="33">
        <v>83</v>
      </c>
      <c r="C108" s="33"/>
      <c r="D108">
        <f>IFERROR(VLOOKUP($B108,FORM6_111_28!$B$3:$H$209,Property!D$1,FALSE),0)</f>
        <v>77158390</v>
      </c>
      <c r="E108">
        <f>IFERROR(VLOOKUP($B108,FORM6_111_28!$B$3:$H$209,Property!E$1,FALSE),0)</f>
        <v>77730449</v>
      </c>
      <c r="F108">
        <f>IFERROR(VLOOKUP($B108,FORM6_111_28!$B$3:$H$209,Property!F$1,FALSE),0)</f>
        <v>78143064</v>
      </c>
      <c r="G108">
        <f>IFERROR(VLOOKUP($B108,FORM6_111_28!$B$3:$H$209,Property!G$1,FALSE),0)</f>
        <v>78612283</v>
      </c>
      <c r="H108">
        <f>IFERROR(VLOOKUP($B108,FORM6_111_28!$B$3:$H$209,Property!H$1,FALSE),0)</f>
        <v>79063901</v>
      </c>
      <c r="I108">
        <f>IFERROR(VLOOKUP($B108,FORM6_111_28!$B$3:$H$209,Property!I$1,FALSE),0)</f>
        <v>79649015</v>
      </c>
      <c r="J108" t="b">
        <f t="shared" si="1"/>
        <v>0</v>
      </c>
    </row>
    <row r="109" spans="1:10" ht="16.8" x14ac:dyDescent="0.35">
      <c r="A109" s="33" t="s">
        <v>34</v>
      </c>
      <c r="B109" s="33">
        <v>84</v>
      </c>
      <c r="C109" s="33"/>
      <c r="D109">
        <f>IFERROR(VLOOKUP($B109,FORM6_111_28!$B$3:$H$209,Property!D$1,FALSE),0)</f>
        <v>57540524</v>
      </c>
      <c r="E109">
        <f>IFERROR(VLOOKUP($B109,FORM6_111_28!$B$3:$H$209,Property!E$1,FALSE),0)</f>
        <v>57933966</v>
      </c>
      <c r="F109">
        <f>IFERROR(VLOOKUP($B109,FORM6_111_28!$B$3:$H$209,Property!F$1,FALSE),0)</f>
        <v>57538191</v>
      </c>
      <c r="G109">
        <f>IFERROR(VLOOKUP($B109,FORM6_111_28!$B$3:$H$209,Property!G$1,FALSE),0)</f>
        <v>68559449</v>
      </c>
      <c r="H109">
        <f>IFERROR(VLOOKUP($B109,FORM6_111_28!$B$3:$H$209,Property!H$1,FALSE),0)</f>
        <v>116501127</v>
      </c>
      <c r="I109">
        <f>IFERROR(VLOOKUP($B109,FORM6_111_28!$B$3:$H$209,Property!I$1,FALSE),0)</f>
        <v>153451163</v>
      </c>
      <c r="J109" t="b">
        <f t="shared" si="1"/>
        <v>0</v>
      </c>
    </row>
    <row r="110" spans="1:10" ht="16.8" x14ac:dyDescent="0.35">
      <c r="A110" s="33" t="s">
        <v>35</v>
      </c>
      <c r="B110" s="33">
        <v>85</v>
      </c>
      <c r="C110" s="33"/>
      <c r="D110">
        <f>IFERROR(VLOOKUP($B110,FORM6_111_28!$B$3:$H$209,Property!D$1,FALSE),0)</f>
        <v>12107613</v>
      </c>
      <c r="E110">
        <f>IFERROR(VLOOKUP($B110,FORM6_111_28!$B$3:$H$209,Property!E$1,FALSE),0)</f>
        <v>12414924</v>
      </c>
      <c r="F110">
        <f>IFERROR(VLOOKUP($B110,FORM6_111_28!$B$3:$H$209,Property!F$1,FALSE),0)</f>
        <v>12678891</v>
      </c>
      <c r="G110">
        <f>IFERROR(VLOOKUP($B110,FORM6_111_28!$B$3:$H$209,Property!G$1,FALSE),0)</f>
        <v>12977439</v>
      </c>
      <c r="H110">
        <f>IFERROR(VLOOKUP($B110,FORM6_111_28!$B$3:$H$209,Property!H$1,FALSE),0)</f>
        <v>13080259</v>
      </c>
      <c r="I110">
        <f>IFERROR(VLOOKUP($B110,FORM6_111_28!$B$3:$H$209,Property!I$1,FALSE),0)</f>
        <v>13111216</v>
      </c>
      <c r="J110" t="b">
        <f t="shared" si="1"/>
        <v>0</v>
      </c>
    </row>
    <row r="111" spans="1:10" ht="16.8" x14ac:dyDescent="0.35">
      <c r="A111" s="33" t="s">
        <v>36</v>
      </c>
      <c r="B111" s="33">
        <v>87</v>
      </c>
      <c r="C111" s="33"/>
      <c r="D111">
        <f>IFERROR(VLOOKUP($B111,FORM6_111_28!$B$3:$H$209,Property!D$1,FALSE),0)</f>
        <v>22537365</v>
      </c>
      <c r="E111">
        <f>IFERROR(VLOOKUP($B111,FORM6_111_28!$B$3:$H$209,Property!E$1,FALSE),0)</f>
        <v>22633430</v>
      </c>
      <c r="F111">
        <f>IFERROR(VLOOKUP($B111,FORM6_111_28!$B$3:$H$209,Property!F$1,FALSE),0)</f>
        <v>23192470</v>
      </c>
      <c r="G111">
        <f>IFERROR(VLOOKUP($B111,FORM6_111_28!$B$3:$H$209,Property!G$1,FALSE),0)</f>
        <v>24319581</v>
      </c>
      <c r="H111">
        <f>IFERROR(VLOOKUP($B111,FORM6_111_28!$B$3:$H$209,Property!H$1,FALSE),0)</f>
        <v>24985729</v>
      </c>
      <c r="I111">
        <f>IFERROR(VLOOKUP($B111,FORM6_111_28!$B$3:$H$209,Property!I$1,FALSE),0)</f>
        <v>25980083</v>
      </c>
      <c r="J111" t="b">
        <f t="shared" si="1"/>
        <v>0</v>
      </c>
    </row>
    <row r="112" spans="1:10" ht="16.8" x14ac:dyDescent="0.35">
      <c r="A112" s="33" t="s">
        <v>38</v>
      </c>
      <c r="B112" s="33">
        <v>89</v>
      </c>
      <c r="C112" s="33"/>
      <c r="D112">
        <f>IFERROR(VLOOKUP($B112,FORM6_111_28!$B$3:$H$209,Property!D$1,FALSE),0)</f>
        <v>63392249</v>
      </c>
      <c r="E112">
        <f>IFERROR(VLOOKUP($B112,FORM6_111_28!$B$3:$H$209,Property!E$1,FALSE),0)</f>
        <v>65040538</v>
      </c>
      <c r="F112">
        <f>IFERROR(VLOOKUP($B112,FORM6_111_28!$B$3:$H$209,Property!F$1,FALSE),0)</f>
        <v>70079972</v>
      </c>
      <c r="G112">
        <f>IFERROR(VLOOKUP($B112,FORM6_111_28!$B$3:$H$209,Property!G$1,FALSE),0)</f>
        <v>77309336</v>
      </c>
      <c r="H112">
        <f>IFERROR(VLOOKUP($B112,FORM6_111_28!$B$3:$H$209,Property!H$1,FALSE),0)</f>
        <v>81182923</v>
      </c>
      <c r="I112">
        <f>IFERROR(VLOOKUP($B112,FORM6_111_28!$B$3:$H$209,Property!I$1,FALSE),0)</f>
        <v>84679930</v>
      </c>
      <c r="J112" t="b">
        <f t="shared" si="1"/>
        <v>0</v>
      </c>
    </row>
    <row r="113" spans="1:10" ht="16.8" x14ac:dyDescent="0.35">
      <c r="A113" s="33" t="s">
        <v>39</v>
      </c>
      <c r="B113" s="33">
        <v>91</v>
      </c>
      <c r="C113" s="33"/>
      <c r="D113">
        <f>IFERROR(VLOOKUP($B113,FORM6_111_28!$B$3:$H$209,Property!D$1,FALSE),0)</f>
        <v>573783286</v>
      </c>
      <c r="E113">
        <f>IFERROR(VLOOKUP($B113,FORM6_111_28!$B$3:$H$209,Property!E$1,FALSE),0)</f>
        <v>586116887</v>
      </c>
      <c r="F113">
        <f>IFERROR(VLOOKUP($B113,FORM6_111_28!$B$3:$H$209,Property!F$1,FALSE),0)</f>
        <v>591287766</v>
      </c>
      <c r="G113">
        <f>IFERROR(VLOOKUP($B113,FORM6_111_28!$B$3:$H$209,Property!G$1,FALSE),0)</f>
        <v>605728051</v>
      </c>
      <c r="H113">
        <f>IFERROR(VLOOKUP($B113,FORM6_111_28!$B$3:$H$209,Property!H$1,FALSE),0)</f>
        <v>623502248</v>
      </c>
      <c r="I113">
        <f>IFERROR(VLOOKUP($B113,FORM6_111_28!$B$3:$H$209,Property!I$1,FALSE),0)</f>
        <v>628612382</v>
      </c>
      <c r="J113" t="b">
        <f t="shared" si="1"/>
        <v>0</v>
      </c>
    </row>
    <row r="114" spans="1:10" ht="16.8" x14ac:dyDescent="0.35">
      <c r="A114" s="33" t="s">
        <v>41</v>
      </c>
      <c r="B114" s="33">
        <v>94</v>
      </c>
      <c r="C114" s="33"/>
      <c r="D114">
        <f>IFERROR(VLOOKUP($B114,FORM6_111_28!$B$3:$H$209,Property!D$1,FALSE),0)</f>
        <v>16964609</v>
      </c>
      <c r="E114">
        <f>IFERROR(VLOOKUP($B114,FORM6_111_28!$B$3:$H$209,Property!E$1,FALSE),0)</f>
        <v>17109865</v>
      </c>
      <c r="F114">
        <f>IFERROR(VLOOKUP($B114,FORM6_111_28!$B$3:$H$209,Property!F$1,FALSE),0)</f>
        <v>11889778</v>
      </c>
      <c r="G114">
        <f>IFERROR(VLOOKUP($B114,FORM6_111_28!$B$3:$H$209,Property!G$1,FALSE),0)</f>
        <v>13325841</v>
      </c>
      <c r="H114">
        <f>IFERROR(VLOOKUP($B114,FORM6_111_28!$B$3:$H$209,Property!H$1,FALSE),0)</f>
        <v>13543347</v>
      </c>
      <c r="I114">
        <f>IFERROR(VLOOKUP($B114,FORM6_111_28!$B$3:$H$209,Property!I$1,FALSE),0)</f>
        <v>16137582</v>
      </c>
      <c r="J114" t="b">
        <f t="shared" si="1"/>
        <v>0</v>
      </c>
    </row>
    <row r="115" spans="1:10" ht="16.8" x14ac:dyDescent="0.35">
      <c r="A115" s="33" t="s">
        <v>43</v>
      </c>
      <c r="B115" s="33">
        <v>96</v>
      </c>
      <c r="C115" s="33"/>
      <c r="D115">
        <f>IFERROR(VLOOKUP($B115,FORM6_111_28!$B$3:$H$209,Property!D$1,FALSE),0)</f>
        <v>191732603</v>
      </c>
      <c r="E115">
        <f>IFERROR(VLOOKUP($B115,FORM6_111_28!$B$3:$H$209,Property!E$1,FALSE),0)</f>
        <v>191942523</v>
      </c>
      <c r="F115">
        <f>IFERROR(VLOOKUP($B115,FORM6_111_28!$B$3:$H$209,Property!F$1,FALSE),0)</f>
        <v>189235648</v>
      </c>
      <c r="G115">
        <f>IFERROR(VLOOKUP($B115,FORM6_111_28!$B$3:$H$209,Property!G$1,FALSE),0)</f>
        <v>189397579</v>
      </c>
      <c r="H115">
        <f>IFERROR(VLOOKUP($B115,FORM6_111_28!$B$3:$H$209,Property!H$1,FALSE),0)</f>
        <v>189889870</v>
      </c>
      <c r="I115">
        <f>IFERROR(VLOOKUP($B115,FORM6_111_28!$B$3:$H$209,Property!I$1,FALSE),0)</f>
        <v>22127312</v>
      </c>
      <c r="J115" t="b">
        <f t="shared" si="1"/>
        <v>0</v>
      </c>
    </row>
    <row r="116" spans="1:10" ht="16.8" x14ac:dyDescent="0.35">
      <c r="A116" s="33" t="s">
        <v>44</v>
      </c>
      <c r="B116" s="33">
        <v>99</v>
      </c>
      <c r="C116" s="33"/>
      <c r="D116">
        <f>IFERROR(VLOOKUP($B116,FORM6_111_28!$B$3:$H$209,Property!D$1,FALSE),0)</f>
        <v>162586150</v>
      </c>
      <c r="E116">
        <f>IFERROR(VLOOKUP($B116,FORM6_111_28!$B$3:$H$209,Property!E$1,FALSE),0)</f>
        <v>163227322</v>
      </c>
      <c r="F116">
        <f>IFERROR(VLOOKUP($B116,FORM6_111_28!$B$3:$H$209,Property!F$1,FALSE),0)</f>
        <v>164178663</v>
      </c>
      <c r="G116">
        <f>IFERROR(VLOOKUP($B116,FORM6_111_28!$B$3:$H$209,Property!G$1,FALSE),0)</f>
        <v>165125385</v>
      </c>
      <c r="H116">
        <f>IFERROR(VLOOKUP($B116,FORM6_111_28!$B$3:$H$209,Property!H$1,FALSE),0)</f>
        <v>168151243</v>
      </c>
      <c r="I116">
        <f>IFERROR(VLOOKUP($B116,FORM6_111_28!$B$3:$H$209,Property!I$1,FALSE),0)</f>
        <v>174856661</v>
      </c>
      <c r="J116" t="b">
        <f t="shared" si="1"/>
        <v>0</v>
      </c>
    </row>
    <row r="117" spans="1:10" ht="16.8" x14ac:dyDescent="0.35">
      <c r="A117" s="33" t="s">
        <v>45</v>
      </c>
      <c r="B117" s="33">
        <v>100</v>
      </c>
      <c r="C117" s="33"/>
      <c r="D117">
        <f>IFERROR(VLOOKUP($B117,FORM6_111_28!$B$3:$H$209,Property!D$1,FALSE),0)</f>
        <v>5447017626</v>
      </c>
      <c r="E117">
        <f>IFERROR(VLOOKUP($B117,FORM6_111_28!$B$3:$H$209,Property!E$1,FALSE),0)</f>
        <v>5817093681</v>
      </c>
      <c r="F117">
        <f>IFERROR(VLOOKUP($B117,FORM6_111_28!$B$3:$H$209,Property!F$1,FALSE),0)</f>
        <v>6256148965</v>
      </c>
      <c r="G117">
        <f>IFERROR(VLOOKUP($B117,FORM6_111_28!$B$3:$H$209,Property!G$1,FALSE),0)</f>
        <v>7166655365</v>
      </c>
      <c r="H117">
        <f>IFERROR(VLOOKUP($B117,FORM6_111_28!$B$3:$H$209,Property!H$1,FALSE),0)</f>
        <v>9134500750</v>
      </c>
      <c r="I117">
        <f>IFERROR(VLOOKUP($B117,FORM6_111_28!$B$3:$H$209,Property!I$1,FALSE),0)</f>
        <v>10972918421</v>
      </c>
      <c r="J117" t="b">
        <f t="shared" si="1"/>
        <v>0</v>
      </c>
    </row>
    <row r="118" spans="1:10" ht="16.8" x14ac:dyDescent="0.35">
      <c r="A118" s="33" t="s">
        <v>46</v>
      </c>
      <c r="B118" s="33">
        <v>102</v>
      </c>
      <c r="C118" s="33"/>
      <c r="D118">
        <f>IFERROR(VLOOKUP($B118,FORM6_111_28!$B$3:$H$209,Property!D$1,FALSE),0)</f>
        <v>24995214</v>
      </c>
      <c r="E118">
        <f>IFERROR(VLOOKUP($B118,FORM6_111_28!$B$3:$H$209,Property!E$1,FALSE),0)</f>
        <v>27283719</v>
      </c>
      <c r="F118">
        <f>IFERROR(VLOOKUP($B118,FORM6_111_28!$B$3:$H$209,Property!F$1,FALSE),0)</f>
        <v>27296619</v>
      </c>
      <c r="G118">
        <f>IFERROR(VLOOKUP($B118,FORM6_111_28!$B$3:$H$209,Property!G$1,FALSE),0)</f>
        <v>27319672</v>
      </c>
      <c r="H118">
        <f>IFERROR(VLOOKUP($B118,FORM6_111_28!$B$3:$H$209,Property!H$1,FALSE),0)</f>
        <v>27351216</v>
      </c>
      <c r="I118">
        <f>IFERROR(VLOOKUP($B118,FORM6_111_28!$B$3:$H$209,Property!I$1,FALSE),0)</f>
        <v>27232341</v>
      </c>
      <c r="J118" t="b">
        <f t="shared" si="1"/>
        <v>0</v>
      </c>
    </row>
    <row r="119" spans="1:10" ht="16.8" x14ac:dyDescent="0.35">
      <c r="A119" s="33" t="s">
        <v>47</v>
      </c>
      <c r="B119" s="33">
        <v>103</v>
      </c>
      <c r="C119" s="33"/>
      <c r="D119">
        <f>IFERROR(VLOOKUP($B119,FORM6_111_28!$B$3:$H$209,Property!D$1,FALSE),0)</f>
        <v>968652986</v>
      </c>
      <c r="E119">
        <f>IFERROR(VLOOKUP($B119,FORM6_111_28!$B$3:$H$209,Property!E$1,FALSE),0)</f>
        <v>957330810</v>
      </c>
      <c r="F119">
        <f>IFERROR(VLOOKUP($B119,FORM6_111_28!$B$3:$H$209,Property!F$1,FALSE),0)</f>
        <v>1004483254</v>
      </c>
      <c r="G119">
        <f>IFERROR(VLOOKUP($B119,FORM6_111_28!$B$3:$H$209,Property!G$1,FALSE),0)</f>
        <v>825242492</v>
      </c>
      <c r="H119">
        <f>IFERROR(VLOOKUP($B119,FORM6_111_28!$B$3:$H$209,Property!H$1,FALSE),0)</f>
        <v>910736928</v>
      </c>
      <c r="I119">
        <f>IFERROR(VLOOKUP($B119,FORM6_111_28!$B$3:$H$209,Property!I$1,FALSE),0)</f>
        <v>970477136</v>
      </c>
      <c r="J119" t="b">
        <f t="shared" si="1"/>
        <v>0</v>
      </c>
    </row>
    <row r="120" spans="1:10" ht="16.8" x14ac:dyDescent="0.35">
      <c r="A120" s="33" t="s">
        <v>49</v>
      </c>
      <c r="B120" s="33">
        <v>107</v>
      </c>
      <c r="C120" s="33"/>
      <c r="D120">
        <f>IFERROR(VLOOKUP($B120,FORM6_111_28!$B$3:$H$209,Property!D$1,FALSE),0)</f>
        <v>1351741921</v>
      </c>
      <c r="E120">
        <f>IFERROR(VLOOKUP($B120,FORM6_111_28!$B$3:$H$209,Property!E$1,FALSE),0)</f>
        <v>1353834971</v>
      </c>
      <c r="F120">
        <f>IFERROR(VLOOKUP($B120,FORM6_111_28!$B$3:$H$209,Property!F$1,FALSE),0)</f>
        <v>1389981294</v>
      </c>
      <c r="G120">
        <f>IFERROR(VLOOKUP($B120,FORM6_111_28!$B$3:$H$209,Property!G$1,FALSE),0)</f>
        <v>1511717118</v>
      </c>
      <c r="H120">
        <f>IFERROR(VLOOKUP($B120,FORM6_111_28!$B$3:$H$209,Property!H$1,FALSE),0)</f>
        <v>1885430094</v>
      </c>
      <c r="I120">
        <f>IFERROR(VLOOKUP($B120,FORM6_111_28!$B$3:$H$209,Property!I$1,FALSE),0)</f>
        <v>2036156840</v>
      </c>
      <c r="J120" t="b">
        <f t="shared" si="1"/>
        <v>0</v>
      </c>
    </row>
    <row r="121" spans="1:10" ht="16.8" x14ac:dyDescent="0.35">
      <c r="A121" s="33" t="s">
        <v>50</v>
      </c>
      <c r="B121" s="33">
        <v>108</v>
      </c>
      <c r="C121" s="33"/>
      <c r="D121">
        <f>IFERROR(VLOOKUP($B121,FORM6_111_28!$B$3:$H$209,Property!D$1,FALSE),0)</f>
        <v>127623881</v>
      </c>
      <c r="E121">
        <f>IFERROR(VLOOKUP($B121,FORM6_111_28!$B$3:$H$209,Property!E$1,FALSE),0)</f>
        <v>127503908</v>
      </c>
      <c r="F121">
        <f>IFERROR(VLOOKUP($B121,FORM6_111_28!$B$3:$H$209,Property!F$1,FALSE),0)</f>
        <v>129207930</v>
      </c>
      <c r="G121">
        <f>IFERROR(VLOOKUP($B121,FORM6_111_28!$B$3:$H$209,Property!G$1,FALSE),0)</f>
        <v>139080124</v>
      </c>
      <c r="H121">
        <f>IFERROR(VLOOKUP($B121,FORM6_111_28!$B$3:$H$209,Property!H$1,FALSE),0)</f>
        <v>157555209</v>
      </c>
      <c r="I121">
        <f>IFERROR(VLOOKUP($B121,FORM6_111_28!$B$3:$H$209,Property!I$1,FALSE),0)</f>
        <v>170815755</v>
      </c>
      <c r="J121" t="b">
        <f t="shared" si="1"/>
        <v>0</v>
      </c>
    </row>
    <row r="122" spans="1:10" ht="16.8" x14ac:dyDescent="0.35">
      <c r="A122" s="33" t="s">
        <v>51</v>
      </c>
      <c r="B122" s="33">
        <v>113</v>
      </c>
      <c r="C122" s="33"/>
      <c r="D122">
        <f>IFERROR(VLOOKUP($B122,FORM6_111_28!$B$3:$H$209,Property!D$1,FALSE),0)</f>
        <v>20292138</v>
      </c>
      <c r="E122">
        <f>IFERROR(VLOOKUP($B122,FORM6_111_28!$B$3:$H$209,Property!E$1,FALSE),0)</f>
        <v>9000712</v>
      </c>
      <c r="F122">
        <f>IFERROR(VLOOKUP($B122,FORM6_111_28!$B$3:$H$209,Property!F$1,FALSE),0)</f>
        <v>9000712</v>
      </c>
      <c r="G122">
        <f>IFERROR(VLOOKUP($B122,FORM6_111_28!$B$3:$H$209,Property!G$1,FALSE),0)</f>
        <v>9000712</v>
      </c>
      <c r="H122">
        <f>IFERROR(VLOOKUP($B122,FORM6_111_28!$B$3:$H$209,Property!H$1,FALSE),0)</f>
        <v>9000712</v>
      </c>
      <c r="I122">
        <f>IFERROR(VLOOKUP($B122,FORM6_111_28!$B$3:$H$209,Property!I$1,FALSE),0)</f>
        <v>9000712</v>
      </c>
      <c r="J122" t="b">
        <f t="shared" si="1"/>
        <v>0</v>
      </c>
    </row>
    <row r="123" spans="1:10" ht="16.8" x14ac:dyDescent="0.35">
      <c r="A123" s="33" t="s">
        <v>52</v>
      </c>
      <c r="B123" s="33">
        <v>114</v>
      </c>
      <c r="C123" s="33"/>
      <c r="D123">
        <f>IFERROR(VLOOKUP($B123,FORM6_111_28!$B$3:$H$209,Property!D$1,FALSE),0)</f>
        <v>171760879</v>
      </c>
      <c r="E123">
        <f>IFERROR(VLOOKUP($B123,FORM6_111_28!$B$3:$H$209,Property!E$1,FALSE),0)</f>
        <v>169383778</v>
      </c>
      <c r="F123">
        <f>IFERROR(VLOOKUP($B123,FORM6_111_28!$B$3:$H$209,Property!F$1,FALSE),0)</f>
        <v>169788184</v>
      </c>
      <c r="G123">
        <f>IFERROR(VLOOKUP($B123,FORM6_111_28!$B$3:$H$209,Property!G$1,FALSE),0)</f>
        <v>178744735</v>
      </c>
      <c r="H123">
        <f>IFERROR(VLOOKUP($B123,FORM6_111_28!$B$3:$H$209,Property!H$1,FALSE),0)</f>
        <v>192513897</v>
      </c>
      <c r="I123">
        <f>IFERROR(VLOOKUP($B123,FORM6_111_28!$B$3:$H$209,Property!I$1,FALSE),0)</f>
        <v>201860394</v>
      </c>
      <c r="J123" t="b">
        <f t="shared" si="1"/>
        <v>0</v>
      </c>
    </row>
    <row r="124" spans="1:10" ht="16.8" x14ac:dyDescent="0.35">
      <c r="A124" s="33" t="s">
        <v>53</v>
      </c>
      <c r="B124" s="33">
        <v>115</v>
      </c>
      <c r="C124" s="33"/>
      <c r="D124">
        <f>IFERROR(VLOOKUP($B124,FORM6_111_28!$B$3:$H$209,Property!D$1,FALSE),0)</f>
        <v>59525637</v>
      </c>
      <c r="E124">
        <f>IFERROR(VLOOKUP($B124,FORM6_111_28!$B$3:$H$209,Property!E$1,FALSE),0)</f>
        <v>61084889</v>
      </c>
      <c r="F124">
        <f>IFERROR(VLOOKUP($B124,FORM6_111_28!$B$3:$H$209,Property!F$1,FALSE),0)</f>
        <v>61343312</v>
      </c>
      <c r="G124">
        <f>IFERROR(VLOOKUP($B124,FORM6_111_28!$B$3:$H$209,Property!G$1,FALSE),0)</f>
        <v>61337186</v>
      </c>
      <c r="H124">
        <f>IFERROR(VLOOKUP($B124,FORM6_111_28!$B$3:$H$209,Property!H$1,FALSE),0)</f>
        <v>59533824</v>
      </c>
      <c r="I124">
        <f>IFERROR(VLOOKUP($B124,FORM6_111_28!$B$3:$H$209,Property!I$1,FALSE),0)</f>
        <v>57856967</v>
      </c>
      <c r="J124" t="b">
        <f t="shared" si="1"/>
        <v>0</v>
      </c>
    </row>
    <row r="125" spans="1:10" ht="16.8" x14ac:dyDescent="0.35">
      <c r="A125" s="33" t="s">
        <v>56</v>
      </c>
      <c r="B125" s="33">
        <v>122</v>
      </c>
      <c r="C125" s="33"/>
      <c r="D125">
        <f>IFERROR(VLOOKUP($B125,FORM6_111_28!$B$3:$H$209,Property!D$1,FALSE),0)</f>
        <v>201926149</v>
      </c>
      <c r="E125">
        <f>IFERROR(VLOOKUP($B125,FORM6_111_28!$B$3:$H$209,Property!E$1,FALSE),0)</f>
        <v>202524793</v>
      </c>
      <c r="F125">
        <f>IFERROR(VLOOKUP($B125,FORM6_111_28!$B$3:$H$209,Property!F$1,FALSE),0)</f>
        <v>206885252</v>
      </c>
      <c r="G125">
        <f>IFERROR(VLOOKUP($B125,FORM6_111_28!$B$3:$H$209,Property!G$1,FALSE),0)</f>
        <v>208535746</v>
      </c>
      <c r="H125">
        <f>IFERROR(VLOOKUP($B125,FORM6_111_28!$B$3:$H$209,Property!H$1,FALSE),0)</f>
        <v>212285649</v>
      </c>
      <c r="I125">
        <f>IFERROR(VLOOKUP($B125,FORM6_111_28!$B$3:$H$209,Property!I$1,FALSE),0)</f>
        <v>217414287</v>
      </c>
      <c r="J125" t="b">
        <f t="shared" si="1"/>
        <v>0</v>
      </c>
    </row>
    <row r="126" spans="1:10" ht="16.8" x14ac:dyDescent="0.35">
      <c r="A126" s="33" t="s">
        <v>57</v>
      </c>
      <c r="B126" s="33">
        <v>123</v>
      </c>
      <c r="C126" s="33"/>
      <c r="D126">
        <f>IFERROR(VLOOKUP($B126,FORM6_111_28!$B$3:$H$209,Property!D$1,FALSE),0)</f>
        <v>207340879</v>
      </c>
      <c r="E126">
        <f>IFERROR(VLOOKUP($B126,FORM6_111_28!$B$3:$H$209,Property!E$1,FALSE),0)</f>
        <v>215739541</v>
      </c>
      <c r="F126">
        <f>IFERROR(VLOOKUP($B126,FORM6_111_28!$B$3:$H$209,Property!F$1,FALSE),0)</f>
        <v>224368051</v>
      </c>
      <c r="G126">
        <f>IFERROR(VLOOKUP($B126,FORM6_111_28!$B$3:$H$209,Property!G$1,FALSE),0)</f>
        <v>231013590</v>
      </c>
      <c r="H126">
        <f>IFERROR(VLOOKUP($B126,FORM6_111_28!$B$3:$H$209,Property!H$1,FALSE),0)</f>
        <v>238291744</v>
      </c>
      <c r="I126">
        <f>IFERROR(VLOOKUP($B126,FORM6_111_28!$B$3:$H$209,Property!I$1,FALSE),0)</f>
        <v>247806791</v>
      </c>
      <c r="J126" t="b">
        <f t="shared" si="1"/>
        <v>0</v>
      </c>
    </row>
    <row r="127" spans="1:10" ht="16.8" x14ac:dyDescent="0.35">
      <c r="A127" s="33" t="s">
        <v>58</v>
      </c>
      <c r="B127" s="33">
        <v>124</v>
      </c>
      <c r="C127" s="33"/>
      <c r="D127">
        <f>IFERROR(VLOOKUP($B127,FORM6_111_28!$B$3:$H$209,Property!D$1,FALSE),0)</f>
        <v>22347212</v>
      </c>
      <c r="E127">
        <f>IFERROR(VLOOKUP($B127,FORM6_111_28!$B$3:$H$209,Property!E$1,FALSE),0)</f>
        <v>23971444</v>
      </c>
      <c r="F127">
        <f>IFERROR(VLOOKUP($B127,FORM6_111_28!$B$3:$H$209,Property!F$1,FALSE),0)</f>
        <v>24663202</v>
      </c>
      <c r="G127">
        <f>IFERROR(VLOOKUP($B127,FORM6_111_28!$B$3:$H$209,Property!G$1,FALSE),0)</f>
        <v>25424988</v>
      </c>
      <c r="H127">
        <f>IFERROR(VLOOKUP($B127,FORM6_111_28!$B$3:$H$209,Property!H$1,FALSE),0)</f>
        <v>26005969</v>
      </c>
      <c r="I127">
        <f>IFERROR(VLOOKUP($B127,FORM6_111_28!$B$3:$H$209,Property!I$1,FALSE),0)</f>
        <v>35730961</v>
      </c>
      <c r="J127" t="b">
        <f t="shared" si="1"/>
        <v>0</v>
      </c>
    </row>
    <row r="128" spans="1:10" ht="16.8" x14ac:dyDescent="0.35">
      <c r="A128" s="33" t="s">
        <v>59</v>
      </c>
      <c r="B128" s="33">
        <v>131</v>
      </c>
      <c r="C128" s="33"/>
      <c r="D128">
        <f>IFERROR(VLOOKUP($B128,FORM6_111_28!$B$3:$H$209,Property!D$1,FALSE),0)</f>
        <v>222640053</v>
      </c>
      <c r="E128">
        <f>IFERROR(VLOOKUP($B128,FORM6_111_28!$B$3:$H$209,Property!E$1,FALSE),0)</f>
        <v>226991750</v>
      </c>
      <c r="F128">
        <f>IFERROR(VLOOKUP($B128,FORM6_111_28!$B$3:$H$209,Property!F$1,FALSE),0)</f>
        <v>230701799</v>
      </c>
      <c r="G128">
        <f>IFERROR(VLOOKUP($B128,FORM6_111_28!$B$3:$H$209,Property!G$1,FALSE),0)</f>
        <v>251474012</v>
      </c>
      <c r="H128">
        <f>IFERROR(VLOOKUP($B128,FORM6_111_28!$B$3:$H$209,Property!H$1,FALSE),0)</f>
        <v>186219216</v>
      </c>
      <c r="I128">
        <f>IFERROR(VLOOKUP($B128,FORM6_111_28!$B$3:$H$209,Property!I$1,FALSE),0)</f>
        <v>203053160</v>
      </c>
      <c r="J128" t="b">
        <f t="shared" si="1"/>
        <v>0</v>
      </c>
    </row>
    <row r="129" spans="1:10" ht="16.8" x14ac:dyDescent="0.35">
      <c r="A129" s="33" t="s">
        <v>60</v>
      </c>
      <c r="B129" s="33">
        <v>132</v>
      </c>
      <c r="C129" s="33"/>
      <c r="D129">
        <f>IFERROR(VLOOKUP($B129,FORM6_111_28!$B$3:$H$209,Property!D$1,FALSE),0)</f>
        <v>92287969</v>
      </c>
      <c r="E129">
        <f>IFERROR(VLOOKUP($B129,FORM6_111_28!$B$3:$H$209,Property!E$1,FALSE),0)</f>
        <v>94940389</v>
      </c>
      <c r="F129">
        <f>IFERROR(VLOOKUP($B129,FORM6_111_28!$B$3:$H$209,Property!F$1,FALSE),0)</f>
        <v>97749711</v>
      </c>
      <c r="G129">
        <f>IFERROR(VLOOKUP($B129,FORM6_111_28!$B$3:$H$209,Property!G$1,FALSE),0)</f>
        <v>98329461</v>
      </c>
      <c r="H129">
        <f>IFERROR(VLOOKUP($B129,FORM6_111_28!$B$3:$H$209,Property!H$1,FALSE),0)</f>
        <v>102973460</v>
      </c>
      <c r="I129">
        <f>IFERROR(VLOOKUP($B129,FORM6_111_28!$B$3:$H$209,Property!I$1,FALSE),0)</f>
        <v>103845395</v>
      </c>
      <c r="J129" t="b">
        <f t="shared" si="1"/>
        <v>0</v>
      </c>
    </row>
    <row r="130" spans="1:10" ht="16.8" x14ac:dyDescent="0.35">
      <c r="A130" s="33" t="s">
        <v>61</v>
      </c>
      <c r="B130" s="33">
        <v>133</v>
      </c>
      <c r="C130" s="33"/>
      <c r="D130">
        <f>IFERROR(VLOOKUP($B130,FORM6_111_28!$B$3:$H$209,Property!D$1,FALSE),0)</f>
        <v>534026259</v>
      </c>
      <c r="E130">
        <f>IFERROR(VLOOKUP($B130,FORM6_111_28!$B$3:$H$209,Property!E$1,FALSE),0)</f>
        <v>543726775</v>
      </c>
      <c r="F130">
        <f>IFERROR(VLOOKUP($B130,FORM6_111_28!$B$3:$H$209,Property!F$1,FALSE),0)</f>
        <v>554115321</v>
      </c>
      <c r="G130">
        <f>IFERROR(VLOOKUP($B130,FORM6_111_28!$B$3:$H$209,Property!G$1,FALSE),0)</f>
        <v>561912325</v>
      </c>
      <c r="H130">
        <f>IFERROR(VLOOKUP($B130,FORM6_111_28!$B$3:$H$209,Property!H$1,FALSE),0)</f>
        <v>573518412</v>
      </c>
      <c r="I130">
        <f>IFERROR(VLOOKUP($B130,FORM6_111_28!$B$3:$H$209,Property!I$1,FALSE),0)</f>
        <v>594793536</v>
      </c>
      <c r="J130" t="b">
        <f t="shared" si="1"/>
        <v>0</v>
      </c>
    </row>
    <row r="131" spans="1:10" ht="16.8" x14ac:dyDescent="0.35">
      <c r="A131" s="33" t="s">
        <v>62</v>
      </c>
      <c r="B131" s="33">
        <v>134</v>
      </c>
      <c r="C131" s="33"/>
      <c r="D131">
        <f>IFERROR(VLOOKUP($B131,FORM6_111_28!$B$3:$H$209,Property!D$1,FALSE),0)</f>
        <v>251886016</v>
      </c>
      <c r="E131">
        <f>IFERROR(VLOOKUP($B131,FORM6_111_28!$B$3:$H$209,Property!E$1,FALSE),0)</f>
        <v>254237106</v>
      </c>
      <c r="F131">
        <f>IFERROR(VLOOKUP($B131,FORM6_111_28!$B$3:$H$209,Property!F$1,FALSE),0)</f>
        <v>255997411</v>
      </c>
      <c r="G131">
        <f>IFERROR(VLOOKUP($B131,FORM6_111_28!$B$3:$H$209,Property!G$1,FALSE),0)</f>
        <v>257517406</v>
      </c>
      <c r="H131">
        <f>IFERROR(VLOOKUP($B131,FORM6_111_28!$B$3:$H$209,Property!H$1,FALSE),0)</f>
        <v>262359309</v>
      </c>
      <c r="I131">
        <f>IFERROR(VLOOKUP($B131,FORM6_111_28!$B$3:$H$209,Property!I$1,FALSE),0)</f>
        <v>269257983</v>
      </c>
      <c r="J131" t="b">
        <f t="shared" ref="J131:J194" si="2">IF(COUNTIF(D131:I131,0),"TRUE")</f>
        <v>0</v>
      </c>
    </row>
    <row r="132" spans="1:10" ht="16.8" x14ac:dyDescent="0.35">
      <c r="A132" s="33" t="s">
        <v>63</v>
      </c>
      <c r="B132" s="33">
        <v>136</v>
      </c>
      <c r="C132" s="33"/>
      <c r="D132">
        <f>IFERROR(VLOOKUP($B132,FORM6_111_28!$B$3:$H$209,Property!D$1,FALSE),0)</f>
        <v>301502748</v>
      </c>
      <c r="E132">
        <f>IFERROR(VLOOKUP($B132,FORM6_111_28!$B$3:$H$209,Property!E$1,FALSE),0)</f>
        <v>301503222</v>
      </c>
      <c r="F132">
        <f>IFERROR(VLOOKUP($B132,FORM6_111_28!$B$3:$H$209,Property!F$1,FALSE),0)</f>
        <v>301604770</v>
      </c>
      <c r="G132">
        <f>IFERROR(VLOOKUP($B132,FORM6_111_28!$B$3:$H$209,Property!G$1,FALSE),0)</f>
        <v>301711395</v>
      </c>
      <c r="H132">
        <f>IFERROR(VLOOKUP($B132,FORM6_111_28!$B$3:$H$209,Property!H$1,FALSE),0)</f>
        <v>302347996</v>
      </c>
      <c r="I132">
        <f>IFERROR(VLOOKUP($B132,FORM6_111_28!$B$3:$H$209,Property!I$1,FALSE),0)</f>
        <v>302976180</v>
      </c>
      <c r="J132" t="b">
        <f t="shared" si="2"/>
        <v>0</v>
      </c>
    </row>
    <row r="133" spans="1:10" ht="16.8" x14ac:dyDescent="0.35">
      <c r="A133" s="33" t="s">
        <v>64</v>
      </c>
      <c r="B133" s="33">
        <v>139</v>
      </c>
      <c r="C133" s="33"/>
      <c r="D133">
        <f>IFERROR(VLOOKUP($B133,FORM6_111_28!$B$3:$H$209,Property!D$1,FALSE),0)</f>
        <v>110999354</v>
      </c>
      <c r="E133">
        <f>IFERROR(VLOOKUP($B133,FORM6_111_28!$B$3:$H$209,Property!E$1,FALSE),0)</f>
        <v>112867043</v>
      </c>
      <c r="F133">
        <f>IFERROR(VLOOKUP($B133,FORM6_111_28!$B$3:$H$209,Property!F$1,FALSE),0)</f>
        <v>42354000</v>
      </c>
      <c r="G133">
        <f>IFERROR(VLOOKUP($B133,FORM6_111_28!$B$3:$H$209,Property!G$1,FALSE),0)</f>
        <v>42386660</v>
      </c>
      <c r="H133">
        <f>IFERROR(VLOOKUP($B133,FORM6_111_28!$B$3:$H$209,Property!H$1,FALSE),0)</f>
        <v>42782114</v>
      </c>
      <c r="I133">
        <f>IFERROR(VLOOKUP($B133,FORM6_111_28!$B$3:$H$209,Property!I$1,FALSE),0)</f>
        <v>42876235</v>
      </c>
      <c r="J133" t="b">
        <f t="shared" si="2"/>
        <v>0</v>
      </c>
    </row>
    <row r="134" spans="1:10" ht="16.8" x14ac:dyDescent="0.35">
      <c r="A134" s="33" t="s">
        <v>65</v>
      </c>
      <c r="B134" s="33">
        <v>142</v>
      </c>
      <c r="C134" s="33"/>
      <c r="D134">
        <f>IFERROR(VLOOKUP($B134,FORM6_111_28!$B$3:$H$209,Property!D$1,FALSE),0)</f>
        <v>46912156</v>
      </c>
      <c r="E134">
        <f>IFERROR(VLOOKUP($B134,FORM6_111_28!$B$3:$H$209,Property!E$1,FALSE),0)</f>
        <v>49404881</v>
      </c>
      <c r="F134">
        <f>IFERROR(VLOOKUP($B134,FORM6_111_28!$B$3:$H$209,Property!F$1,FALSE),0)</f>
        <v>51788917</v>
      </c>
      <c r="G134">
        <f>IFERROR(VLOOKUP($B134,FORM6_111_28!$B$3:$H$209,Property!G$1,FALSE),0)</f>
        <v>55232132</v>
      </c>
      <c r="H134">
        <f>IFERROR(VLOOKUP($B134,FORM6_111_28!$B$3:$H$209,Property!H$1,FALSE),0)</f>
        <v>56516910</v>
      </c>
      <c r="I134">
        <f>IFERROR(VLOOKUP($B134,FORM6_111_28!$B$3:$H$209,Property!I$1,FALSE),0)</f>
        <v>57513294</v>
      </c>
      <c r="J134" t="b">
        <f t="shared" si="2"/>
        <v>0</v>
      </c>
    </row>
    <row r="135" spans="1:10" ht="16.8" x14ac:dyDescent="0.35">
      <c r="A135" s="33" t="s">
        <v>66</v>
      </c>
      <c r="B135" s="33">
        <v>143</v>
      </c>
      <c r="C135" s="33"/>
      <c r="D135">
        <f>IFERROR(VLOOKUP($B135,FORM6_111_28!$B$3:$H$209,Property!D$1,FALSE),0)</f>
        <v>1829181834</v>
      </c>
      <c r="E135">
        <f>IFERROR(VLOOKUP($B135,FORM6_111_28!$B$3:$H$209,Property!E$1,FALSE),0)</f>
        <v>1786795155</v>
      </c>
      <c r="F135">
        <f>IFERROR(VLOOKUP($B135,FORM6_111_28!$B$3:$H$209,Property!F$1,FALSE),0)</f>
        <v>1825242665</v>
      </c>
      <c r="G135">
        <f>IFERROR(VLOOKUP($B135,FORM6_111_28!$B$3:$H$209,Property!G$1,FALSE),0)</f>
        <v>1802750141</v>
      </c>
      <c r="H135">
        <f>IFERROR(VLOOKUP($B135,FORM6_111_28!$B$3:$H$209,Property!H$1,FALSE),0)</f>
        <v>1813011168</v>
      </c>
      <c r="I135">
        <f>IFERROR(VLOOKUP($B135,FORM6_111_28!$B$3:$H$209,Property!I$1,FALSE),0)</f>
        <v>1847304006</v>
      </c>
      <c r="J135" t="b">
        <f t="shared" si="2"/>
        <v>0</v>
      </c>
    </row>
    <row r="136" spans="1:10" ht="16.8" x14ac:dyDescent="0.35">
      <c r="A136" s="33" t="s">
        <v>68</v>
      </c>
      <c r="B136" s="33">
        <v>145</v>
      </c>
      <c r="C136" s="33"/>
      <c r="D136">
        <f>IFERROR(VLOOKUP($B136,FORM6_111_28!$B$3:$H$209,Property!D$1,FALSE),0)</f>
        <v>5381022</v>
      </c>
      <c r="E136">
        <f>IFERROR(VLOOKUP($B136,FORM6_111_28!$B$3:$H$209,Property!E$1,FALSE),0)</f>
        <v>7664008</v>
      </c>
      <c r="F136">
        <f>IFERROR(VLOOKUP($B136,FORM6_111_28!$B$3:$H$209,Property!F$1,FALSE),0)</f>
        <v>9489977</v>
      </c>
      <c r="G136">
        <f>IFERROR(VLOOKUP($B136,FORM6_111_28!$B$3:$H$209,Property!G$1,FALSE),0)</f>
        <v>9152107</v>
      </c>
      <c r="H136">
        <f>IFERROR(VLOOKUP($B136,FORM6_111_28!$B$3:$H$209,Property!H$1,FALSE),0)</f>
        <v>10135233</v>
      </c>
      <c r="I136">
        <f>IFERROR(VLOOKUP($B136,FORM6_111_28!$B$3:$H$209,Property!I$1,FALSE),0)</f>
        <v>12106346</v>
      </c>
      <c r="J136" t="b">
        <f t="shared" si="2"/>
        <v>0</v>
      </c>
    </row>
    <row r="137" spans="1:10" ht="16.8" x14ac:dyDescent="0.35">
      <c r="A137" s="33" t="s">
        <v>69</v>
      </c>
      <c r="B137" s="33">
        <v>147</v>
      </c>
      <c r="C137" s="33"/>
      <c r="D137">
        <f>IFERROR(VLOOKUP($B137,FORM6_111_28!$B$3:$H$209,Property!D$1,FALSE),0)</f>
        <v>341388498</v>
      </c>
      <c r="E137">
        <f>IFERROR(VLOOKUP($B137,FORM6_111_28!$B$3:$H$209,Property!E$1,FALSE),0)</f>
        <v>344999583</v>
      </c>
      <c r="F137">
        <f>IFERROR(VLOOKUP($B137,FORM6_111_28!$B$3:$H$209,Property!F$1,FALSE),0)</f>
        <v>338606706</v>
      </c>
      <c r="G137">
        <f>IFERROR(VLOOKUP($B137,FORM6_111_28!$B$3:$H$209,Property!G$1,FALSE),0)</f>
        <v>701743867</v>
      </c>
      <c r="H137">
        <f>IFERROR(VLOOKUP($B137,FORM6_111_28!$B$3:$H$209,Property!H$1,FALSE),0)</f>
        <v>2048113316</v>
      </c>
      <c r="I137">
        <f>IFERROR(VLOOKUP($B137,FORM6_111_28!$B$3:$H$209,Property!I$1,FALSE),0)</f>
        <v>2906987643</v>
      </c>
      <c r="J137" t="b">
        <f t="shared" si="2"/>
        <v>0</v>
      </c>
    </row>
    <row r="138" spans="1:10" ht="16.8" x14ac:dyDescent="0.35">
      <c r="A138" s="33" t="s">
        <v>70</v>
      </c>
      <c r="B138" s="33">
        <v>148</v>
      </c>
      <c r="C138" s="33"/>
      <c r="D138">
        <f>IFERROR(VLOOKUP($B138,FORM6_111_28!$B$3:$H$209,Property!D$1,FALSE),0)</f>
        <v>426036833</v>
      </c>
      <c r="E138">
        <f>IFERROR(VLOOKUP($B138,FORM6_111_28!$B$3:$H$209,Property!E$1,FALSE),0)</f>
        <v>429835356</v>
      </c>
      <c r="F138">
        <f>IFERROR(VLOOKUP($B138,FORM6_111_28!$B$3:$H$209,Property!F$1,FALSE),0)</f>
        <v>437480789</v>
      </c>
      <c r="G138">
        <f>IFERROR(VLOOKUP($B138,FORM6_111_28!$B$3:$H$209,Property!G$1,FALSE),0)</f>
        <v>449347884</v>
      </c>
      <c r="H138">
        <f>IFERROR(VLOOKUP($B138,FORM6_111_28!$B$3:$H$209,Property!H$1,FALSE),0)</f>
        <v>403738165</v>
      </c>
      <c r="I138">
        <f>IFERROR(VLOOKUP($B138,FORM6_111_28!$B$3:$H$209,Property!I$1,FALSE),0)</f>
        <v>409238898</v>
      </c>
      <c r="J138" t="b">
        <f t="shared" si="2"/>
        <v>0</v>
      </c>
    </row>
    <row r="139" spans="1:10" ht="16.8" x14ac:dyDescent="0.35">
      <c r="A139" s="33" t="s">
        <v>71</v>
      </c>
      <c r="B139" s="33">
        <v>149</v>
      </c>
      <c r="C139" s="33"/>
      <c r="D139">
        <f>IFERROR(VLOOKUP($B139,FORM6_111_28!$B$3:$H$209,Property!D$1,FALSE),0)</f>
        <v>45272922</v>
      </c>
      <c r="E139">
        <f>IFERROR(VLOOKUP($B139,FORM6_111_28!$B$3:$H$209,Property!E$1,FALSE),0)</f>
        <v>45389396</v>
      </c>
      <c r="F139">
        <f>IFERROR(VLOOKUP($B139,FORM6_111_28!$B$3:$H$209,Property!F$1,FALSE),0)</f>
        <v>45389396</v>
      </c>
      <c r="G139">
        <f>IFERROR(VLOOKUP($B139,FORM6_111_28!$B$3:$H$209,Property!G$1,FALSE),0)</f>
        <v>45419738</v>
      </c>
      <c r="H139">
        <f>IFERROR(VLOOKUP($B139,FORM6_111_28!$B$3:$H$209,Property!H$1,FALSE),0)</f>
        <v>45414396</v>
      </c>
      <c r="I139">
        <f>IFERROR(VLOOKUP($B139,FORM6_111_28!$B$3:$H$209,Property!I$1,FALSE),0)</f>
        <v>45414396</v>
      </c>
      <c r="J139" t="b">
        <f t="shared" si="2"/>
        <v>0</v>
      </c>
    </row>
    <row r="140" spans="1:10" ht="16.8" x14ac:dyDescent="0.35">
      <c r="A140" s="33" t="s">
        <v>73</v>
      </c>
      <c r="B140" s="33">
        <v>151</v>
      </c>
      <c r="C140" s="33"/>
      <c r="D140">
        <f>IFERROR(VLOOKUP($B140,FORM6_111_28!$B$3:$H$209,Property!D$1,FALSE),0)</f>
        <v>72094502</v>
      </c>
      <c r="E140">
        <f>IFERROR(VLOOKUP($B140,FORM6_111_28!$B$3:$H$209,Property!E$1,FALSE),0)</f>
        <v>73639573</v>
      </c>
      <c r="F140">
        <f>IFERROR(VLOOKUP($B140,FORM6_111_28!$B$3:$H$209,Property!F$1,FALSE),0)</f>
        <v>76013718</v>
      </c>
      <c r="G140">
        <f>IFERROR(VLOOKUP($B140,FORM6_111_28!$B$3:$H$209,Property!G$1,FALSE),0)</f>
        <v>93202155</v>
      </c>
      <c r="H140">
        <f>IFERROR(VLOOKUP($B140,FORM6_111_28!$B$3:$H$209,Property!H$1,FALSE),0)</f>
        <v>95529554</v>
      </c>
      <c r="I140">
        <f>IFERROR(VLOOKUP($B140,FORM6_111_28!$B$3:$H$209,Property!I$1,FALSE),0)</f>
        <v>97537096</v>
      </c>
      <c r="J140" t="b">
        <f t="shared" si="2"/>
        <v>0</v>
      </c>
    </row>
    <row r="141" spans="1:10" ht="16.8" x14ac:dyDescent="0.35">
      <c r="A141" s="33" t="s">
        <v>74</v>
      </c>
      <c r="B141" s="33">
        <v>153</v>
      </c>
      <c r="C141" s="33"/>
      <c r="D141">
        <f>IFERROR(VLOOKUP($B141,FORM6_111_28!$B$3:$H$209,Property!D$1,FALSE),0)</f>
        <v>169834268</v>
      </c>
      <c r="E141">
        <f>IFERROR(VLOOKUP($B141,FORM6_111_28!$B$3:$H$209,Property!E$1,FALSE),0)</f>
        <v>187174131</v>
      </c>
      <c r="F141">
        <f>IFERROR(VLOOKUP($B141,FORM6_111_28!$B$3:$H$209,Property!F$1,FALSE),0)</f>
        <v>328691897</v>
      </c>
      <c r="G141">
        <f>IFERROR(VLOOKUP($B141,FORM6_111_28!$B$3:$H$209,Property!G$1,FALSE),0)</f>
        <v>331678938</v>
      </c>
      <c r="H141">
        <f>IFERROR(VLOOKUP($B141,FORM6_111_28!$B$3:$H$209,Property!H$1,FALSE),0)</f>
        <v>335217978</v>
      </c>
      <c r="I141">
        <f>IFERROR(VLOOKUP($B141,FORM6_111_28!$B$3:$H$209,Property!I$1,FALSE),0)</f>
        <v>340110850</v>
      </c>
      <c r="J141" t="b">
        <f t="shared" si="2"/>
        <v>0</v>
      </c>
    </row>
    <row r="142" spans="1:10" ht="16.8" x14ac:dyDescent="0.35">
      <c r="A142" s="33" t="s">
        <v>76</v>
      </c>
      <c r="B142" s="33">
        <v>157</v>
      </c>
      <c r="C142" s="33"/>
      <c r="D142">
        <f>IFERROR(VLOOKUP($B142,FORM6_111_28!$B$3:$H$209,Property!D$1,FALSE),0)</f>
        <v>1671860585</v>
      </c>
      <c r="E142">
        <f>IFERROR(VLOOKUP($B142,FORM6_111_28!$B$3:$H$209,Property!E$1,FALSE),0)</f>
        <v>1035494395</v>
      </c>
      <c r="F142">
        <f>IFERROR(VLOOKUP($B142,FORM6_111_28!$B$3:$H$209,Property!F$1,FALSE),0)</f>
        <v>1062195612</v>
      </c>
      <c r="G142">
        <f>IFERROR(VLOOKUP($B142,FORM6_111_28!$B$3:$H$209,Property!G$1,FALSE),0)</f>
        <v>1099181203</v>
      </c>
      <c r="H142">
        <f>IFERROR(VLOOKUP($B142,FORM6_111_28!$B$3:$H$209,Property!H$1,FALSE),0)</f>
        <v>1191682852</v>
      </c>
      <c r="I142">
        <f>IFERROR(VLOOKUP($B142,FORM6_111_28!$B$3:$H$209,Property!I$1,FALSE),0)</f>
        <v>2862570994</v>
      </c>
      <c r="J142" t="b">
        <f t="shared" si="2"/>
        <v>0</v>
      </c>
    </row>
    <row r="143" spans="1:10" ht="16.8" x14ac:dyDescent="0.35">
      <c r="A143" s="33" t="s">
        <v>77</v>
      </c>
      <c r="B143" s="33">
        <v>158</v>
      </c>
      <c r="C143" s="33"/>
      <c r="D143">
        <f>IFERROR(VLOOKUP($B143,FORM6_111_28!$B$3:$H$209,Property!D$1,FALSE),0)</f>
        <v>490182056</v>
      </c>
      <c r="E143">
        <f>IFERROR(VLOOKUP($B143,FORM6_111_28!$B$3:$H$209,Property!E$1,FALSE),0)</f>
        <v>591531838</v>
      </c>
      <c r="F143">
        <f>IFERROR(VLOOKUP($B143,FORM6_111_28!$B$3:$H$209,Property!F$1,FALSE),0)</f>
        <v>1066795953</v>
      </c>
      <c r="G143">
        <f>IFERROR(VLOOKUP($B143,FORM6_111_28!$B$3:$H$209,Property!G$1,FALSE),0)</f>
        <v>1450770299</v>
      </c>
      <c r="H143">
        <f>IFERROR(VLOOKUP($B143,FORM6_111_28!$B$3:$H$209,Property!H$1,FALSE),0)</f>
        <v>1659554983</v>
      </c>
      <c r="I143">
        <f>IFERROR(VLOOKUP($B143,FORM6_111_28!$B$3:$H$209,Property!I$1,FALSE),0)</f>
        <v>2036123379</v>
      </c>
      <c r="J143" t="b">
        <f t="shared" si="2"/>
        <v>0</v>
      </c>
    </row>
    <row r="144" spans="1:10" ht="16.8" x14ac:dyDescent="0.35">
      <c r="A144" s="33" t="s">
        <v>78</v>
      </c>
      <c r="B144" s="33">
        <v>162</v>
      </c>
      <c r="C144" s="33"/>
      <c r="D144">
        <f>IFERROR(VLOOKUP($B144,FORM6_111_28!$B$3:$H$209,Property!D$1,FALSE),0)</f>
        <v>4425273</v>
      </c>
      <c r="E144">
        <f>IFERROR(VLOOKUP($B144,FORM6_111_28!$B$3:$H$209,Property!E$1,FALSE),0)</f>
        <v>10984242</v>
      </c>
      <c r="F144">
        <f>IFERROR(VLOOKUP($B144,FORM6_111_28!$B$3:$H$209,Property!F$1,FALSE),0)</f>
        <v>32938832</v>
      </c>
      <c r="G144">
        <f>IFERROR(VLOOKUP($B144,FORM6_111_28!$B$3:$H$209,Property!G$1,FALSE),0)</f>
        <v>37251517</v>
      </c>
      <c r="H144">
        <f>IFERROR(VLOOKUP($B144,FORM6_111_28!$B$3:$H$209,Property!H$1,FALSE),0)</f>
        <v>39097450</v>
      </c>
      <c r="I144">
        <f>IFERROR(VLOOKUP($B144,FORM6_111_28!$B$3:$H$209,Property!I$1,FALSE),0)</f>
        <v>39168021</v>
      </c>
      <c r="J144" t="b">
        <f t="shared" si="2"/>
        <v>0</v>
      </c>
    </row>
    <row r="145" spans="1:10" ht="16.8" x14ac:dyDescent="0.35">
      <c r="A145" s="33" t="s">
        <v>79</v>
      </c>
      <c r="B145" s="33">
        <v>164</v>
      </c>
      <c r="C145" s="33"/>
      <c r="D145">
        <f>IFERROR(VLOOKUP($B145,FORM6_111_28!$B$3:$H$209,Property!D$1,FALSE),0)</f>
        <v>47194828</v>
      </c>
      <c r="E145">
        <f>IFERROR(VLOOKUP($B145,FORM6_111_28!$B$3:$H$209,Property!E$1,FALSE),0)</f>
        <v>47409878</v>
      </c>
      <c r="F145">
        <f>IFERROR(VLOOKUP($B145,FORM6_111_28!$B$3:$H$209,Property!F$1,FALSE),0)</f>
        <v>47444495</v>
      </c>
      <c r="G145">
        <f>IFERROR(VLOOKUP($B145,FORM6_111_28!$B$3:$H$209,Property!G$1,FALSE),0)</f>
        <v>47481899</v>
      </c>
      <c r="H145">
        <f>IFERROR(VLOOKUP($B145,FORM6_111_28!$B$3:$H$209,Property!H$1,FALSE),0)</f>
        <v>48385502</v>
      </c>
      <c r="I145">
        <f>IFERROR(VLOOKUP($B145,FORM6_111_28!$B$3:$H$209,Property!I$1,FALSE),0)</f>
        <v>49672156</v>
      </c>
      <c r="J145" t="b">
        <f t="shared" si="2"/>
        <v>0</v>
      </c>
    </row>
    <row r="146" spans="1:10" ht="16.8" x14ac:dyDescent="0.35">
      <c r="A146" s="33" t="s">
        <v>80</v>
      </c>
      <c r="B146" s="33">
        <v>165</v>
      </c>
      <c r="C146" s="33">
        <v>261</v>
      </c>
      <c r="D146">
        <f>IFERROR(VLOOKUP($B146,FORM6_111_28!$B$3:$H$209,Property!D$1,FALSE),0)</f>
        <v>21903101</v>
      </c>
      <c r="E146">
        <f>IFERROR(VLOOKUP($B146,FORM6_111_28!$B$3:$H$209,Property!E$1,FALSE),0)</f>
        <v>20621700</v>
      </c>
      <c r="F146">
        <f>IFERROR(VLOOKUP($B146,FORM6_111_28!$B$3:$H$209,Property!F$1,FALSE),0)</f>
        <v>20725126</v>
      </c>
      <c r="G146">
        <f>IFERROR(VLOOKUP($B146,FORM6_111_28!$B$3:$H$209,Property!G$1,FALSE),0)</f>
        <v>20828799</v>
      </c>
      <c r="H146">
        <f>IFERROR(VLOOKUP($B146,FORM6_111_28!$B$3:$H$209,Property!H$1,FALSE),0)</f>
        <v>20845112</v>
      </c>
      <c r="I146">
        <f>IFERROR(VLOOKUP($B146,FORM6_111_28!$B$3:$H$209,Property!I$1,FALSE),0)</f>
        <v>20845111</v>
      </c>
      <c r="J146" t="b">
        <f t="shared" si="2"/>
        <v>0</v>
      </c>
    </row>
    <row r="147" spans="1:10" ht="16.8" x14ac:dyDescent="0.35">
      <c r="A147" s="33" t="s">
        <v>81</v>
      </c>
      <c r="B147" s="33">
        <v>167</v>
      </c>
      <c r="C147" s="33"/>
      <c r="D147">
        <f>IFERROR(VLOOKUP($B147,FORM6_111_28!$B$3:$H$209,Property!D$1,FALSE),0)</f>
        <v>93291141</v>
      </c>
      <c r="E147">
        <f>IFERROR(VLOOKUP($B147,FORM6_111_28!$B$3:$H$209,Property!E$1,FALSE),0)</f>
        <v>121659501</v>
      </c>
      <c r="F147">
        <f>IFERROR(VLOOKUP($B147,FORM6_111_28!$B$3:$H$209,Property!F$1,FALSE),0)</f>
        <v>160668991</v>
      </c>
      <c r="G147">
        <f>IFERROR(VLOOKUP($B147,FORM6_111_28!$B$3:$H$209,Property!G$1,FALSE),0)</f>
        <v>179936566</v>
      </c>
      <c r="H147">
        <f>IFERROR(VLOOKUP($B147,FORM6_111_28!$B$3:$H$209,Property!H$1,FALSE),0)</f>
        <v>179922524</v>
      </c>
      <c r="I147">
        <f>IFERROR(VLOOKUP($B147,FORM6_111_28!$B$3:$H$209,Property!I$1,FALSE),0)</f>
        <v>180018993</v>
      </c>
      <c r="J147" t="b">
        <f t="shared" si="2"/>
        <v>0</v>
      </c>
    </row>
    <row r="148" spans="1:10" ht="16.8" x14ac:dyDescent="0.35">
      <c r="A148" s="33" t="s">
        <v>83</v>
      </c>
      <c r="B148" s="33">
        <v>171</v>
      </c>
      <c r="C148" s="33"/>
      <c r="D148">
        <f>IFERROR(VLOOKUP($B148,FORM6_111_28!$B$3:$H$209,Property!D$1,FALSE),0)</f>
        <v>32169709</v>
      </c>
      <c r="E148">
        <f>IFERROR(VLOOKUP($B148,FORM6_111_28!$B$3:$H$209,Property!E$1,FALSE),0)</f>
        <v>32287982</v>
      </c>
      <c r="F148">
        <f>IFERROR(VLOOKUP($B148,FORM6_111_28!$B$3:$H$209,Property!F$1,FALSE),0)</f>
        <v>33216079</v>
      </c>
      <c r="G148">
        <f>IFERROR(VLOOKUP($B148,FORM6_111_28!$B$3:$H$209,Property!G$1,FALSE),0)</f>
        <v>33235507</v>
      </c>
      <c r="H148">
        <f>IFERROR(VLOOKUP($B148,FORM6_111_28!$B$3:$H$209,Property!H$1,FALSE),0)</f>
        <v>33499895</v>
      </c>
      <c r="I148">
        <f>IFERROR(VLOOKUP($B148,FORM6_111_28!$B$3:$H$209,Property!I$1,FALSE),0)</f>
        <v>33608749</v>
      </c>
      <c r="J148" t="b">
        <f t="shared" si="2"/>
        <v>0</v>
      </c>
    </row>
    <row r="149" spans="1:10" ht="16.8" x14ac:dyDescent="0.35">
      <c r="A149" s="33" t="s">
        <v>84</v>
      </c>
      <c r="B149" s="33">
        <v>173</v>
      </c>
      <c r="C149" s="33"/>
      <c r="D149">
        <f>IFERROR(VLOOKUP($B149,FORM6_111_28!$B$3:$H$209,Property!D$1,FALSE),0)</f>
        <v>27847501</v>
      </c>
      <c r="E149">
        <f>IFERROR(VLOOKUP($B149,FORM6_111_28!$B$3:$H$209,Property!E$1,FALSE),0)</f>
        <v>29245756</v>
      </c>
      <c r="F149">
        <f>IFERROR(VLOOKUP($B149,FORM6_111_28!$B$3:$H$209,Property!F$1,FALSE),0)</f>
        <v>29676506</v>
      </c>
      <c r="G149">
        <f>IFERROR(VLOOKUP($B149,FORM6_111_28!$B$3:$H$209,Property!G$1,FALSE),0)</f>
        <v>29695121</v>
      </c>
      <c r="H149">
        <f>IFERROR(VLOOKUP($B149,FORM6_111_28!$B$3:$H$209,Property!H$1,FALSE),0)</f>
        <v>33666326</v>
      </c>
      <c r="I149">
        <f>IFERROR(VLOOKUP($B149,FORM6_111_28!$B$3:$H$209,Property!I$1,FALSE),0)</f>
        <v>40787641</v>
      </c>
      <c r="J149" t="b">
        <f t="shared" si="2"/>
        <v>0</v>
      </c>
    </row>
    <row r="150" spans="1:10" ht="16.8" x14ac:dyDescent="0.35">
      <c r="A150" s="33" t="s">
        <v>85</v>
      </c>
      <c r="B150" s="33">
        <v>175</v>
      </c>
      <c r="C150" s="33"/>
      <c r="D150">
        <f>IFERROR(VLOOKUP($B150,FORM6_111_28!$B$3:$H$209,Property!D$1,FALSE),0)</f>
        <v>85133033</v>
      </c>
      <c r="E150">
        <f>IFERROR(VLOOKUP($B150,FORM6_111_28!$B$3:$H$209,Property!E$1,FALSE),0)</f>
        <v>86048578</v>
      </c>
      <c r="F150">
        <f>IFERROR(VLOOKUP($B150,FORM6_111_28!$B$3:$H$209,Property!F$1,FALSE),0)</f>
        <v>88321013</v>
      </c>
      <c r="G150">
        <f>IFERROR(VLOOKUP($B150,FORM6_111_28!$B$3:$H$209,Property!G$1,FALSE),0)</f>
        <v>93765145</v>
      </c>
      <c r="H150">
        <f>IFERROR(VLOOKUP($B150,FORM6_111_28!$B$3:$H$209,Property!H$1,FALSE),0)</f>
        <v>99597087</v>
      </c>
      <c r="I150">
        <f>IFERROR(VLOOKUP($B150,FORM6_111_28!$B$3:$H$209,Property!I$1,FALSE),0)</f>
        <v>117322351</v>
      </c>
      <c r="J150" t="b">
        <f t="shared" si="2"/>
        <v>0</v>
      </c>
    </row>
    <row r="151" spans="1:10" ht="16.8" x14ac:dyDescent="0.35">
      <c r="A151" s="33" t="s">
        <v>86</v>
      </c>
      <c r="B151" s="33">
        <v>176</v>
      </c>
      <c r="C151" s="33"/>
      <c r="D151">
        <f>IFERROR(VLOOKUP($B151,FORM6_111_28!$B$3:$H$209,Property!D$1,FALSE),0)</f>
        <v>59606280</v>
      </c>
      <c r="E151">
        <f>IFERROR(VLOOKUP($B151,FORM6_111_28!$B$3:$H$209,Property!E$1,FALSE),0)</f>
        <v>61135391</v>
      </c>
      <c r="F151">
        <f>IFERROR(VLOOKUP($B151,FORM6_111_28!$B$3:$H$209,Property!F$1,FALSE),0)</f>
        <v>65328950</v>
      </c>
      <c r="G151">
        <f>IFERROR(VLOOKUP($B151,FORM6_111_28!$B$3:$H$209,Property!G$1,FALSE),0)</f>
        <v>93118999</v>
      </c>
      <c r="H151">
        <f>IFERROR(VLOOKUP($B151,FORM6_111_28!$B$3:$H$209,Property!H$1,FALSE),0)</f>
        <v>111561493</v>
      </c>
      <c r="I151">
        <f>IFERROR(VLOOKUP($B151,FORM6_111_28!$B$3:$H$209,Property!I$1,FALSE),0)</f>
        <v>113459671</v>
      </c>
      <c r="J151" t="b">
        <f t="shared" si="2"/>
        <v>0</v>
      </c>
    </row>
    <row r="152" spans="1:10" ht="16.8" x14ac:dyDescent="0.35">
      <c r="A152" s="33" t="s">
        <v>87</v>
      </c>
      <c r="B152" s="33">
        <v>177</v>
      </c>
      <c r="C152" s="33"/>
      <c r="D152">
        <f>IFERROR(VLOOKUP($B152,FORM6_111_28!$B$3:$H$209,Property!D$1,FALSE),0)</f>
        <v>224221297</v>
      </c>
      <c r="E152">
        <f>IFERROR(VLOOKUP($B152,FORM6_111_28!$B$3:$H$209,Property!E$1,FALSE),0)</f>
        <v>229897497</v>
      </c>
      <c r="F152">
        <f>IFERROR(VLOOKUP($B152,FORM6_111_28!$B$3:$H$209,Property!F$1,FALSE),0)</f>
        <v>235086302</v>
      </c>
      <c r="G152">
        <f>IFERROR(VLOOKUP($B152,FORM6_111_28!$B$3:$H$209,Property!G$1,FALSE),0)</f>
        <v>247838697</v>
      </c>
      <c r="H152">
        <f>IFERROR(VLOOKUP($B152,FORM6_111_28!$B$3:$H$209,Property!H$1,FALSE),0)</f>
        <v>265085161</v>
      </c>
      <c r="I152">
        <f>IFERROR(VLOOKUP($B152,FORM6_111_28!$B$3:$H$209,Property!I$1,FALSE),0)</f>
        <v>270985403</v>
      </c>
      <c r="J152" t="b">
        <f t="shared" si="2"/>
        <v>0</v>
      </c>
    </row>
    <row r="153" spans="1:10" ht="16.8" x14ac:dyDescent="0.35">
      <c r="A153" s="33" t="s">
        <v>88</v>
      </c>
      <c r="B153" s="33">
        <v>180</v>
      </c>
      <c r="C153" s="33"/>
      <c r="D153">
        <f>IFERROR(VLOOKUP($B153,FORM6_111_28!$B$3:$H$209,Property!D$1,FALSE),0)</f>
        <v>1641879187</v>
      </c>
      <c r="E153">
        <f>IFERROR(VLOOKUP($B153,FORM6_111_28!$B$3:$H$209,Property!E$1,FALSE),0)</f>
        <v>1825032221</v>
      </c>
      <c r="F153">
        <f>IFERROR(VLOOKUP($B153,FORM6_111_28!$B$3:$H$209,Property!F$1,FALSE),0)</f>
        <v>1845078889</v>
      </c>
      <c r="G153">
        <f>IFERROR(VLOOKUP($B153,FORM6_111_28!$B$3:$H$209,Property!G$1,FALSE),0)</f>
        <v>1838551737</v>
      </c>
      <c r="H153">
        <f>IFERROR(VLOOKUP($B153,FORM6_111_28!$B$3:$H$209,Property!H$1,FALSE),0)</f>
        <v>2147603453</v>
      </c>
      <c r="I153">
        <f>IFERROR(VLOOKUP($B153,FORM6_111_28!$B$3:$H$209,Property!I$1,FALSE),0)</f>
        <v>2194841164</v>
      </c>
      <c r="J153" t="b">
        <f t="shared" si="2"/>
        <v>0</v>
      </c>
    </row>
    <row r="154" spans="1:10" ht="16.8" x14ac:dyDescent="0.35">
      <c r="A154" s="33" t="s">
        <v>89</v>
      </c>
      <c r="B154" s="33">
        <v>181</v>
      </c>
      <c r="C154" s="33"/>
      <c r="D154">
        <f>IFERROR(VLOOKUP($B154,FORM6_111_28!$B$3:$H$209,Property!D$1,FALSE),0)</f>
        <v>148667361</v>
      </c>
      <c r="E154">
        <f>IFERROR(VLOOKUP($B154,FORM6_111_28!$B$3:$H$209,Property!E$1,FALSE),0)</f>
        <v>160124828</v>
      </c>
      <c r="F154">
        <f>IFERROR(VLOOKUP($B154,FORM6_111_28!$B$3:$H$209,Property!F$1,FALSE),0)</f>
        <v>164503333</v>
      </c>
      <c r="G154">
        <f>IFERROR(VLOOKUP($B154,FORM6_111_28!$B$3:$H$209,Property!G$1,FALSE),0)</f>
        <v>166739680</v>
      </c>
      <c r="H154">
        <f>IFERROR(VLOOKUP($B154,FORM6_111_28!$B$3:$H$209,Property!H$1,FALSE),0)</f>
        <v>172347649</v>
      </c>
      <c r="I154">
        <f>IFERROR(VLOOKUP($B154,FORM6_111_28!$B$3:$H$209,Property!I$1,FALSE),0)</f>
        <v>180144980</v>
      </c>
      <c r="J154" t="b">
        <f t="shared" si="2"/>
        <v>0</v>
      </c>
    </row>
    <row r="155" spans="1:10" ht="16.8" x14ac:dyDescent="0.35">
      <c r="A155" s="33" t="s">
        <v>90</v>
      </c>
      <c r="B155" s="33">
        <v>182</v>
      </c>
      <c r="C155" s="33"/>
      <c r="D155">
        <f>IFERROR(VLOOKUP($B155,FORM6_111_28!$B$3:$H$209,Property!D$1,FALSE),0)</f>
        <v>64706606</v>
      </c>
      <c r="E155">
        <f>IFERROR(VLOOKUP($B155,FORM6_111_28!$B$3:$H$209,Property!E$1,FALSE),0)</f>
        <v>66260714</v>
      </c>
      <c r="F155">
        <f>IFERROR(VLOOKUP($B155,FORM6_111_28!$B$3:$H$209,Property!F$1,FALSE),0)</f>
        <v>67289118</v>
      </c>
      <c r="G155">
        <f>IFERROR(VLOOKUP($B155,FORM6_111_28!$B$3:$H$209,Property!G$1,FALSE),0)</f>
        <v>78386562</v>
      </c>
      <c r="H155">
        <f>IFERROR(VLOOKUP($B155,FORM6_111_28!$B$3:$H$209,Property!H$1,FALSE),0)</f>
        <v>87127493</v>
      </c>
      <c r="I155">
        <f>IFERROR(VLOOKUP($B155,FORM6_111_28!$B$3:$H$209,Property!I$1,FALSE),0)</f>
        <v>105851473</v>
      </c>
      <c r="J155" t="b">
        <f t="shared" si="2"/>
        <v>0</v>
      </c>
    </row>
    <row r="156" spans="1:10" ht="16.8" x14ac:dyDescent="0.35">
      <c r="A156" s="33" t="s">
        <v>91</v>
      </c>
      <c r="B156" s="33">
        <v>183</v>
      </c>
      <c r="C156" s="33"/>
      <c r="D156">
        <f>IFERROR(VLOOKUP($B156,FORM6_111_28!$B$3:$H$209,Property!D$1,FALSE),0)</f>
        <v>176333350</v>
      </c>
      <c r="E156">
        <f>IFERROR(VLOOKUP($B156,FORM6_111_28!$B$3:$H$209,Property!E$1,FALSE),0)</f>
        <v>179325035</v>
      </c>
      <c r="F156">
        <f>IFERROR(VLOOKUP($B156,FORM6_111_28!$B$3:$H$209,Property!F$1,FALSE),0)</f>
        <v>188431156</v>
      </c>
      <c r="G156">
        <f>IFERROR(VLOOKUP($B156,FORM6_111_28!$B$3:$H$209,Property!G$1,FALSE),0)</f>
        <v>203145873</v>
      </c>
      <c r="H156">
        <f>IFERROR(VLOOKUP($B156,FORM6_111_28!$B$3:$H$209,Property!H$1,FALSE),0)</f>
        <v>210676615</v>
      </c>
      <c r="I156">
        <f>IFERROR(VLOOKUP($B156,FORM6_111_28!$B$3:$H$209,Property!I$1,FALSE),0)</f>
        <v>223856760</v>
      </c>
      <c r="J156" t="b">
        <f t="shared" si="2"/>
        <v>0</v>
      </c>
    </row>
    <row r="157" spans="1:10" ht="16.8" x14ac:dyDescent="0.35">
      <c r="A157" s="33" t="s">
        <v>92</v>
      </c>
      <c r="B157" s="33">
        <v>184</v>
      </c>
      <c r="C157" s="33"/>
      <c r="D157">
        <f>IFERROR(VLOOKUP($B157,FORM6_111_28!$B$3:$H$209,Property!D$1,FALSE),0)</f>
        <v>60018875</v>
      </c>
      <c r="E157">
        <f>IFERROR(VLOOKUP($B157,FORM6_111_28!$B$3:$H$209,Property!E$1,FALSE),0)</f>
        <v>60708598</v>
      </c>
      <c r="F157">
        <f>IFERROR(VLOOKUP($B157,FORM6_111_28!$B$3:$H$209,Property!F$1,FALSE),0)</f>
        <v>68967042</v>
      </c>
      <c r="G157">
        <f>IFERROR(VLOOKUP($B157,FORM6_111_28!$B$3:$H$209,Property!G$1,FALSE),0)</f>
        <v>124088451</v>
      </c>
      <c r="H157">
        <f>IFERROR(VLOOKUP($B157,FORM6_111_28!$B$3:$H$209,Property!H$1,FALSE),0)</f>
        <v>245899290</v>
      </c>
      <c r="I157">
        <f>IFERROR(VLOOKUP($B157,FORM6_111_28!$B$3:$H$209,Property!I$1,FALSE),0)</f>
        <v>253216554</v>
      </c>
      <c r="J157" t="b">
        <f t="shared" si="2"/>
        <v>0</v>
      </c>
    </row>
    <row r="158" spans="1:10" ht="16.8" x14ac:dyDescent="0.35">
      <c r="A158" s="33" t="s">
        <v>94</v>
      </c>
      <c r="B158" s="33">
        <v>187</v>
      </c>
      <c r="C158" s="33"/>
      <c r="D158">
        <f>IFERROR(VLOOKUP($B158,FORM6_111_28!$B$3:$H$209,Property!D$1,FALSE),0)</f>
        <v>641091215</v>
      </c>
      <c r="E158">
        <f>IFERROR(VLOOKUP($B158,FORM6_111_28!$B$3:$H$209,Property!E$1,FALSE),0)</f>
        <v>646122357</v>
      </c>
      <c r="F158">
        <f>IFERROR(VLOOKUP($B158,FORM6_111_28!$B$3:$H$209,Property!F$1,FALSE),0)</f>
        <v>683120460</v>
      </c>
      <c r="G158">
        <f>IFERROR(VLOOKUP($B158,FORM6_111_28!$B$3:$H$209,Property!G$1,FALSE),0)</f>
        <v>808406543</v>
      </c>
      <c r="H158">
        <f>IFERROR(VLOOKUP($B158,FORM6_111_28!$B$3:$H$209,Property!H$1,FALSE),0)</f>
        <v>877766929</v>
      </c>
      <c r="I158">
        <f>IFERROR(VLOOKUP($B158,FORM6_111_28!$B$3:$H$209,Property!I$1,FALSE),0)</f>
        <v>1098679704</v>
      </c>
      <c r="J158" t="b">
        <f t="shared" si="2"/>
        <v>0</v>
      </c>
    </row>
    <row r="159" spans="1:10" ht="16.8" x14ac:dyDescent="0.35">
      <c r="A159" s="33" t="s">
        <v>95</v>
      </c>
      <c r="B159" s="33">
        <v>188</v>
      </c>
      <c r="C159" s="33"/>
      <c r="D159">
        <f>IFERROR(VLOOKUP($B159,FORM6_111_28!$B$3:$H$209,Property!D$1,FALSE),0)</f>
        <v>3926741</v>
      </c>
      <c r="E159">
        <f>IFERROR(VLOOKUP($B159,FORM6_111_28!$B$3:$H$209,Property!E$1,FALSE),0)</f>
        <v>7494723</v>
      </c>
      <c r="F159">
        <f>IFERROR(VLOOKUP($B159,FORM6_111_28!$B$3:$H$209,Property!F$1,FALSE),0)</f>
        <v>1742862</v>
      </c>
      <c r="G159">
        <f>IFERROR(VLOOKUP($B159,FORM6_111_28!$B$3:$H$209,Property!G$1,FALSE),0)</f>
        <v>1829109</v>
      </c>
      <c r="H159">
        <f>IFERROR(VLOOKUP($B159,FORM6_111_28!$B$3:$H$209,Property!H$1,FALSE),0)</f>
        <v>1979157</v>
      </c>
      <c r="I159">
        <f>IFERROR(VLOOKUP($B159,FORM6_111_28!$B$3:$H$209,Property!I$1,FALSE),0)</f>
        <v>2055254</v>
      </c>
      <c r="J159" t="b">
        <f t="shared" si="2"/>
        <v>0</v>
      </c>
    </row>
    <row r="160" spans="1:10" ht="16.8" x14ac:dyDescent="0.35">
      <c r="A160" s="33" t="s">
        <v>96</v>
      </c>
      <c r="B160" s="33">
        <v>190</v>
      </c>
      <c r="C160" s="33"/>
      <c r="D160">
        <f>IFERROR(VLOOKUP($B160,FORM6_111_28!$B$3:$H$209,Property!D$1,FALSE),0)</f>
        <v>22758073</v>
      </c>
      <c r="E160">
        <f>IFERROR(VLOOKUP($B160,FORM6_111_28!$B$3:$H$209,Property!E$1,FALSE),0)</f>
        <v>25819158</v>
      </c>
      <c r="F160">
        <f>IFERROR(VLOOKUP($B160,FORM6_111_28!$B$3:$H$209,Property!F$1,FALSE),0)</f>
        <v>27465468</v>
      </c>
      <c r="G160">
        <f>IFERROR(VLOOKUP($B160,FORM6_111_28!$B$3:$H$209,Property!G$1,FALSE),0)</f>
        <v>32467401</v>
      </c>
      <c r="H160">
        <f>IFERROR(VLOOKUP($B160,FORM6_111_28!$B$3:$H$209,Property!H$1,FALSE),0)</f>
        <v>36675303</v>
      </c>
      <c r="I160">
        <f>IFERROR(VLOOKUP($B160,FORM6_111_28!$B$3:$H$209,Property!I$1,FALSE),0)</f>
        <v>43860370</v>
      </c>
      <c r="J160" t="b">
        <f t="shared" si="2"/>
        <v>0</v>
      </c>
    </row>
    <row r="161" spans="1:10" ht="16.8" x14ac:dyDescent="0.35">
      <c r="A161" s="33" t="s">
        <v>98</v>
      </c>
      <c r="B161" s="33">
        <v>195</v>
      </c>
      <c r="C161" s="33"/>
      <c r="D161">
        <f>IFERROR(VLOOKUP($B161,FORM6_111_28!$B$3:$H$209,Property!D$1,FALSE),0)</f>
        <v>14900000</v>
      </c>
      <c r="E161">
        <f>IFERROR(VLOOKUP($B161,FORM6_111_28!$B$3:$H$209,Property!E$1,FALSE),0)</f>
        <v>14900000</v>
      </c>
      <c r="F161">
        <f>IFERROR(VLOOKUP($B161,FORM6_111_28!$B$3:$H$209,Property!F$1,FALSE),0)</f>
        <v>14900000</v>
      </c>
      <c r="G161">
        <f>IFERROR(VLOOKUP($B161,FORM6_111_28!$B$3:$H$209,Property!G$1,FALSE),0)</f>
        <v>14900000</v>
      </c>
      <c r="H161">
        <f>IFERROR(VLOOKUP($B161,FORM6_111_28!$B$3:$H$209,Property!H$1,FALSE),0)</f>
        <v>14900000</v>
      </c>
      <c r="I161">
        <f>IFERROR(VLOOKUP($B161,FORM6_111_28!$B$3:$H$209,Property!I$1,FALSE),0)</f>
        <v>14900000</v>
      </c>
      <c r="J161" t="b">
        <f t="shared" si="2"/>
        <v>0</v>
      </c>
    </row>
    <row r="162" spans="1:10" ht="16.8" x14ac:dyDescent="0.35">
      <c r="A162" s="33" t="s">
        <v>99</v>
      </c>
      <c r="B162" s="33">
        <v>196</v>
      </c>
      <c r="C162" s="33"/>
      <c r="D162">
        <f>IFERROR(VLOOKUP($B162,FORM6_111_28!$B$3:$H$209,Property!D$1,FALSE),0)</f>
        <v>109195892</v>
      </c>
      <c r="E162">
        <f>IFERROR(VLOOKUP($B162,FORM6_111_28!$B$3:$H$209,Property!E$1,FALSE),0)</f>
        <v>117930026</v>
      </c>
      <c r="F162">
        <f>IFERROR(VLOOKUP($B162,FORM6_111_28!$B$3:$H$209,Property!F$1,FALSE),0)</f>
        <v>118454943</v>
      </c>
      <c r="G162">
        <f>IFERROR(VLOOKUP($B162,FORM6_111_28!$B$3:$H$209,Property!G$1,FALSE),0)</f>
        <v>118492670</v>
      </c>
      <c r="H162">
        <f>IFERROR(VLOOKUP($B162,FORM6_111_28!$B$3:$H$209,Property!H$1,FALSE),0)</f>
        <v>118416153</v>
      </c>
      <c r="I162">
        <f>IFERROR(VLOOKUP($B162,FORM6_111_28!$B$3:$H$209,Property!I$1,FALSE),0)</f>
        <v>118418720</v>
      </c>
      <c r="J162" t="b">
        <f t="shared" si="2"/>
        <v>0</v>
      </c>
    </row>
    <row r="163" spans="1:10" ht="16.8" x14ac:dyDescent="0.35">
      <c r="A163" s="33" t="s">
        <v>100</v>
      </c>
      <c r="B163" s="33">
        <v>197</v>
      </c>
      <c r="C163" s="33"/>
      <c r="D163">
        <f>IFERROR(VLOOKUP($B163,FORM6_111_28!$B$3:$H$209,Property!D$1,FALSE),0)</f>
        <v>24627930</v>
      </c>
      <c r="E163">
        <f>IFERROR(VLOOKUP($B163,FORM6_111_28!$B$3:$H$209,Property!E$1,FALSE),0)</f>
        <v>24737987</v>
      </c>
      <c r="F163">
        <f>IFERROR(VLOOKUP($B163,FORM6_111_28!$B$3:$H$209,Property!F$1,FALSE),0)</f>
        <v>24750008</v>
      </c>
      <c r="G163">
        <f>IFERROR(VLOOKUP($B163,FORM6_111_28!$B$3:$H$209,Property!G$1,FALSE),0)</f>
        <v>24750008</v>
      </c>
      <c r="H163">
        <f>IFERROR(VLOOKUP($B163,FORM6_111_28!$B$3:$H$209,Property!H$1,FALSE),0)</f>
        <v>24750008</v>
      </c>
      <c r="I163">
        <f>IFERROR(VLOOKUP($B163,FORM6_111_28!$B$3:$H$209,Property!I$1,FALSE),0)</f>
        <v>25301895</v>
      </c>
      <c r="J163" t="b">
        <f t="shared" si="2"/>
        <v>0</v>
      </c>
    </row>
    <row r="164" spans="1:10" ht="16.8" x14ac:dyDescent="0.35">
      <c r="A164" s="33" t="s">
        <v>102</v>
      </c>
      <c r="B164" s="33">
        <v>214</v>
      </c>
      <c r="C164" s="33"/>
      <c r="D164">
        <f>IFERROR(VLOOKUP($B164,FORM6_111_28!$B$3:$H$209,Property!D$1,FALSE),0)</f>
        <v>94669249</v>
      </c>
      <c r="E164">
        <f>IFERROR(VLOOKUP($B164,FORM6_111_28!$B$3:$H$209,Property!E$1,FALSE),0)</f>
        <v>94865867</v>
      </c>
      <c r="F164">
        <f>IFERROR(VLOOKUP($B164,FORM6_111_28!$B$3:$H$209,Property!F$1,FALSE),0)</f>
        <v>96882974</v>
      </c>
      <c r="G164">
        <f>IFERROR(VLOOKUP($B164,FORM6_111_28!$B$3:$H$209,Property!G$1,FALSE),0)</f>
        <v>111869715</v>
      </c>
      <c r="H164">
        <f>IFERROR(VLOOKUP($B164,FORM6_111_28!$B$3:$H$209,Property!H$1,FALSE),0)</f>
        <v>161963541</v>
      </c>
      <c r="I164">
        <f>IFERROR(VLOOKUP($B164,FORM6_111_28!$B$3:$H$209,Property!I$1,FALSE),0)</f>
        <v>268973368</v>
      </c>
      <c r="J164" t="b">
        <f t="shared" si="2"/>
        <v>0</v>
      </c>
    </row>
    <row r="165" spans="1:10" ht="16.8" x14ac:dyDescent="0.35">
      <c r="A165" s="33" t="s">
        <v>104</v>
      </c>
      <c r="B165" s="33">
        <v>216</v>
      </c>
      <c r="C165" s="33">
        <v>72</v>
      </c>
      <c r="D165">
        <f>IFERROR(VLOOKUP($B165,FORM6_111_28!$B$3:$H$209,Property!D$1,FALSE),0)</f>
        <v>277071975</v>
      </c>
      <c r="E165">
        <f>IFERROR(VLOOKUP($B165,FORM6_111_28!$B$3:$H$209,Property!E$1,FALSE),0)</f>
        <v>316776618</v>
      </c>
      <c r="F165">
        <f>IFERROR(VLOOKUP($B165,FORM6_111_28!$B$3:$H$209,Property!F$1,FALSE),0)</f>
        <v>433150513</v>
      </c>
      <c r="G165">
        <f>IFERROR(VLOOKUP($B165,FORM6_111_28!$B$3:$H$209,Property!G$1,FALSE),0)</f>
        <v>685062099</v>
      </c>
      <c r="H165">
        <f>IFERROR(VLOOKUP($B165,FORM6_111_28!$B$3:$H$209,Property!H$1,FALSE),0)</f>
        <v>920020440</v>
      </c>
      <c r="I165">
        <f>IFERROR(VLOOKUP($B165,FORM6_111_28!$B$3:$H$209,Property!I$1,FALSE),0)</f>
        <v>1361332335</v>
      </c>
      <c r="J165" t="b">
        <f t="shared" si="2"/>
        <v>0</v>
      </c>
    </row>
    <row r="166" spans="1:10" ht="16.8" x14ac:dyDescent="0.35">
      <c r="A166" s="33" t="s">
        <v>105</v>
      </c>
      <c r="B166" s="33">
        <v>217</v>
      </c>
      <c r="C166" s="33"/>
      <c r="D166">
        <f>IFERROR(VLOOKUP($B166,FORM6_111_28!$B$3:$H$209,Property!D$1,FALSE),0)</f>
        <v>80178605</v>
      </c>
      <c r="E166">
        <f>IFERROR(VLOOKUP($B166,FORM6_111_28!$B$3:$H$209,Property!E$1,FALSE),0)</f>
        <v>81767460</v>
      </c>
      <c r="F166">
        <f>IFERROR(VLOOKUP($B166,FORM6_111_28!$B$3:$H$209,Property!F$1,FALSE),0)</f>
        <v>90694573</v>
      </c>
      <c r="G166">
        <f>IFERROR(VLOOKUP($B166,FORM6_111_28!$B$3:$H$209,Property!G$1,FALSE),0)</f>
        <v>31856428</v>
      </c>
      <c r="H166">
        <f>IFERROR(VLOOKUP($B166,FORM6_111_28!$B$3:$H$209,Property!H$1,FALSE),0)</f>
        <v>37646014</v>
      </c>
      <c r="I166">
        <f>IFERROR(VLOOKUP($B166,FORM6_111_28!$B$3:$H$209,Property!I$1,FALSE),0)</f>
        <v>32928561</v>
      </c>
      <c r="J166" t="b">
        <f t="shared" si="2"/>
        <v>0</v>
      </c>
    </row>
    <row r="167" spans="1:10" ht="16.8" x14ac:dyDescent="0.35">
      <c r="A167" s="33" t="s">
        <v>106</v>
      </c>
      <c r="B167" s="33">
        <v>219</v>
      </c>
      <c r="C167" s="33"/>
      <c r="D167">
        <f>IFERROR(VLOOKUP($B167,FORM6_111_28!$B$3:$H$209,Property!D$1,FALSE),0)</f>
        <v>1933865</v>
      </c>
      <c r="E167">
        <f>IFERROR(VLOOKUP($B167,FORM6_111_28!$B$3:$H$209,Property!E$1,FALSE),0)</f>
        <v>1933865</v>
      </c>
      <c r="F167">
        <f>IFERROR(VLOOKUP($B167,FORM6_111_28!$B$3:$H$209,Property!F$1,FALSE),0)</f>
        <v>1933865</v>
      </c>
      <c r="G167">
        <f>IFERROR(VLOOKUP($B167,FORM6_111_28!$B$3:$H$209,Property!G$1,FALSE),0)</f>
        <v>1933865</v>
      </c>
      <c r="H167">
        <f>IFERROR(VLOOKUP($B167,FORM6_111_28!$B$3:$H$209,Property!H$1,FALSE),0)</f>
        <v>1933865</v>
      </c>
      <c r="I167">
        <f>IFERROR(VLOOKUP($B167,FORM6_111_28!$B$3:$H$209,Property!I$1,FALSE),0)</f>
        <v>1933865</v>
      </c>
      <c r="J167" t="b">
        <f t="shared" si="2"/>
        <v>0</v>
      </c>
    </row>
    <row r="168" spans="1:10" ht="16.8" x14ac:dyDescent="0.35">
      <c r="A168" s="33" t="s">
        <v>107</v>
      </c>
      <c r="B168" s="33">
        <v>221</v>
      </c>
      <c r="C168" s="33"/>
      <c r="D168">
        <f>IFERROR(VLOOKUP($B168,FORM6_111_28!$B$3:$H$209,Property!D$1,FALSE),0)</f>
        <v>299961773</v>
      </c>
      <c r="E168">
        <f>IFERROR(VLOOKUP($B168,FORM6_111_28!$B$3:$H$209,Property!E$1,FALSE),0)</f>
        <v>299806951</v>
      </c>
      <c r="F168">
        <f>IFERROR(VLOOKUP($B168,FORM6_111_28!$B$3:$H$209,Property!F$1,FALSE),0)</f>
        <v>299719070</v>
      </c>
      <c r="G168">
        <f>IFERROR(VLOOKUP($B168,FORM6_111_28!$B$3:$H$209,Property!G$1,FALSE),0)</f>
        <v>299723597</v>
      </c>
      <c r="H168">
        <f>IFERROR(VLOOKUP($B168,FORM6_111_28!$B$3:$H$209,Property!H$1,FALSE),0)</f>
        <v>302357826</v>
      </c>
      <c r="I168">
        <f>IFERROR(VLOOKUP($B168,FORM6_111_28!$B$3:$H$209,Property!I$1,FALSE),0)</f>
        <v>304525842</v>
      </c>
      <c r="J168" t="b">
        <f t="shared" si="2"/>
        <v>0</v>
      </c>
    </row>
    <row r="169" spans="1:10" ht="16.8" x14ac:dyDescent="0.35">
      <c r="A169" s="33" t="s">
        <v>108</v>
      </c>
      <c r="B169" s="33">
        <v>223</v>
      </c>
      <c r="C169" s="33"/>
      <c r="D169">
        <f>IFERROR(VLOOKUP($B169,FORM6_111_28!$B$3:$H$209,Property!D$1,FALSE),0)</f>
        <v>134739827</v>
      </c>
      <c r="E169">
        <f>IFERROR(VLOOKUP($B169,FORM6_111_28!$B$3:$H$209,Property!E$1,FALSE),0)</f>
        <v>141167445</v>
      </c>
      <c r="F169">
        <f>IFERROR(VLOOKUP($B169,FORM6_111_28!$B$3:$H$209,Property!F$1,FALSE),0)</f>
        <v>143838311</v>
      </c>
      <c r="G169">
        <f>IFERROR(VLOOKUP($B169,FORM6_111_28!$B$3:$H$209,Property!G$1,FALSE),0)</f>
        <v>147666419</v>
      </c>
      <c r="H169">
        <f>IFERROR(VLOOKUP($B169,FORM6_111_28!$B$3:$H$209,Property!H$1,FALSE),0)</f>
        <v>150397035</v>
      </c>
      <c r="I169">
        <f>IFERROR(VLOOKUP($B169,FORM6_111_28!$B$3:$H$209,Property!I$1,FALSE),0)</f>
        <v>158748977</v>
      </c>
      <c r="J169" t="b">
        <f t="shared" si="2"/>
        <v>0</v>
      </c>
    </row>
    <row r="170" spans="1:10" ht="16.8" x14ac:dyDescent="0.35">
      <c r="A170" s="33" t="s">
        <v>109</v>
      </c>
      <c r="B170" s="33">
        <v>225</v>
      </c>
      <c r="C170" s="33"/>
      <c r="D170">
        <f>IFERROR(VLOOKUP($B170,FORM6_111_28!$B$3:$H$209,Property!D$1,FALSE),0)</f>
        <v>461208874</v>
      </c>
      <c r="E170">
        <f>IFERROR(VLOOKUP($B170,FORM6_111_28!$B$3:$H$209,Property!E$1,FALSE),0)</f>
        <v>471094558</v>
      </c>
      <c r="F170">
        <f>IFERROR(VLOOKUP($B170,FORM6_111_28!$B$3:$H$209,Property!F$1,FALSE),0)</f>
        <v>478921076</v>
      </c>
      <c r="G170">
        <f>IFERROR(VLOOKUP($B170,FORM6_111_28!$B$3:$H$209,Property!G$1,FALSE),0)</f>
        <v>297137924</v>
      </c>
      <c r="H170">
        <f>IFERROR(VLOOKUP($B170,FORM6_111_28!$B$3:$H$209,Property!H$1,FALSE),0)</f>
        <v>305819828</v>
      </c>
      <c r="I170">
        <f>IFERROR(VLOOKUP($B170,FORM6_111_28!$B$3:$H$209,Property!I$1,FALSE),0)</f>
        <v>321181731</v>
      </c>
      <c r="J170" t="b">
        <f t="shared" si="2"/>
        <v>0</v>
      </c>
    </row>
    <row r="171" spans="1:10" ht="16.8" x14ac:dyDescent="0.35">
      <c r="A171" s="33" t="s">
        <v>110</v>
      </c>
      <c r="B171" s="33">
        <v>227</v>
      </c>
      <c r="C171" s="33"/>
      <c r="D171">
        <f>IFERROR(VLOOKUP($B171,FORM6_111_28!$B$3:$H$209,Property!D$1,FALSE),0)</f>
        <v>361009</v>
      </c>
      <c r="E171">
        <f>IFERROR(VLOOKUP($B171,FORM6_111_28!$B$3:$H$209,Property!E$1,FALSE),0)</f>
        <v>361009</v>
      </c>
      <c r="F171">
        <f>IFERROR(VLOOKUP($B171,FORM6_111_28!$B$3:$H$209,Property!F$1,FALSE),0)</f>
        <v>361009</v>
      </c>
      <c r="G171">
        <f>IFERROR(VLOOKUP($B171,FORM6_111_28!$B$3:$H$209,Property!G$1,FALSE),0)</f>
        <v>361009</v>
      </c>
      <c r="H171">
        <f>IFERROR(VLOOKUP($B171,FORM6_111_28!$B$3:$H$209,Property!H$1,FALSE),0)</f>
        <v>361009</v>
      </c>
      <c r="I171">
        <f>IFERROR(VLOOKUP($B171,FORM6_111_28!$B$3:$H$209,Property!I$1,FALSE),0)</f>
        <v>361009</v>
      </c>
      <c r="J171" t="b">
        <f t="shared" si="2"/>
        <v>0</v>
      </c>
    </row>
    <row r="172" spans="1:10" ht="16.8" x14ac:dyDescent="0.35">
      <c r="A172" s="33" t="s">
        <v>111</v>
      </c>
      <c r="B172" s="33">
        <v>228</v>
      </c>
      <c r="C172" s="33">
        <v>33</v>
      </c>
      <c r="D172">
        <f>IFERROR(VLOOKUP($B172,FORM6_111_28!$B$3:$H$209,Property!D$1,FALSE)+VLOOKUP($C172,FORM6_111_28!$B$3:$H$209,Property!D$1,FALSE),0)</f>
        <v>1193965587</v>
      </c>
      <c r="E172">
        <f>IFERROR(VLOOKUP($B172,FORM6_111_28!$B$3:$H$209,Property!E$1,FALSE)+VLOOKUP($C172,FORM6_111_28!$B$3:$H$209,Property!E$1,FALSE),0)</f>
        <v>1245936933</v>
      </c>
      <c r="F172">
        <f>IFERROR(VLOOKUP($B172,FORM6_111_28!$B$3:$H$209,Property!F$1,FALSE)+VLOOKUP($C172,FORM6_111_28!$B$3:$H$209,Property!F$1,FALSE),0)</f>
        <v>1325035525</v>
      </c>
      <c r="G172">
        <f>IFERROR(VLOOKUP($B172,FORM6_111_28!$B$3:$H$209,Property!G$1,FALSE)+VLOOKUP($C172,FORM6_111_28!$B$3:$H$209,Property!G$1,FALSE),0)</f>
        <v>1446242426</v>
      </c>
      <c r="H172">
        <f>IFERROR(VLOOKUP($B172,FORM6_111_28!$B$3:$H$209,Property!H$1,FALSE)+VLOOKUP($C172,FORM6_111_28!$B$3:$H$209,Property!H$1,FALSE),0)</f>
        <v>2066701532</v>
      </c>
      <c r="I172">
        <f>IFERROR(VLOOKUP($B172,FORM6_111_28!$B$3:$H$209,Property!I$1,FALSE)+VLOOKUP($C172,FORM6_111_28!$B$3:$H$209,Property!I$1,FALSE),0)</f>
        <v>3567507706</v>
      </c>
      <c r="J172" t="b">
        <f t="shared" si="2"/>
        <v>0</v>
      </c>
    </row>
    <row r="173" spans="1:10" ht="16.8" x14ac:dyDescent="0.35">
      <c r="A173" s="33" t="s">
        <v>112</v>
      </c>
      <c r="B173" s="33">
        <v>229</v>
      </c>
      <c r="C173" s="33"/>
      <c r="D173">
        <f>IFERROR(VLOOKUP($B173,FORM6_111_28!$B$3:$H$209,Property!D$1,FALSE),0)</f>
        <v>6013306</v>
      </c>
      <c r="E173">
        <f>IFERROR(VLOOKUP($B173,FORM6_111_28!$B$3:$H$209,Property!E$1,FALSE),0)</f>
        <v>6128870</v>
      </c>
      <c r="F173">
        <f>IFERROR(VLOOKUP($B173,FORM6_111_28!$B$3:$H$209,Property!F$1,FALSE),0)</f>
        <v>6136152</v>
      </c>
      <c r="G173">
        <f>IFERROR(VLOOKUP($B173,FORM6_111_28!$B$3:$H$209,Property!G$1,FALSE),0)</f>
        <v>8367985</v>
      </c>
      <c r="H173">
        <f>IFERROR(VLOOKUP($B173,FORM6_111_28!$B$3:$H$209,Property!H$1,FALSE),0)</f>
        <v>14093367</v>
      </c>
      <c r="I173">
        <f>IFERROR(VLOOKUP($B173,FORM6_111_28!$B$3:$H$209,Property!I$1,FALSE),0)</f>
        <v>32428173</v>
      </c>
      <c r="J173" t="b">
        <f t="shared" si="2"/>
        <v>0</v>
      </c>
    </row>
    <row r="174" spans="1:10" ht="16.8" x14ac:dyDescent="0.35">
      <c r="A174" s="33" t="s">
        <v>114</v>
      </c>
      <c r="B174" s="33">
        <v>231</v>
      </c>
      <c r="C174" s="33"/>
      <c r="D174">
        <f>IFERROR(VLOOKUP($B174,FORM6_111_28!$B$3:$H$209,Property!D$1,FALSE),0)</f>
        <v>77911693</v>
      </c>
      <c r="E174">
        <f>IFERROR(VLOOKUP($B174,FORM6_111_28!$B$3:$H$209,Property!E$1,FALSE),0)</f>
        <v>88586026</v>
      </c>
      <c r="F174">
        <f>IFERROR(VLOOKUP($B174,FORM6_111_28!$B$3:$H$209,Property!F$1,FALSE),0)</f>
        <v>93965580</v>
      </c>
      <c r="G174">
        <f>IFERROR(VLOOKUP($B174,FORM6_111_28!$B$3:$H$209,Property!G$1,FALSE),0)</f>
        <v>118448268</v>
      </c>
      <c r="H174">
        <f>IFERROR(VLOOKUP($B174,FORM6_111_28!$B$3:$H$209,Property!H$1,FALSE),0)</f>
        <v>153910014</v>
      </c>
      <c r="I174">
        <f>IFERROR(VLOOKUP($B174,FORM6_111_28!$B$3:$H$209,Property!I$1,FALSE),0)</f>
        <v>200059314</v>
      </c>
      <c r="J174" t="b">
        <f t="shared" si="2"/>
        <v>0</v>
      </c>
    </row>
    <row r="175" spans="1:10" ht="16.8" x14ac:dyDescent="0.35">
      <c r="A175" s="33" t="s">
        <v>115</v>
      </c>
      <c r="B175" s="33">
        <v>232</v>
      </c>
      <c r="C175" s="33"/>
      <c r="D175">
        <f>IFERROR(VLOOKUP($B175,FORM6_111_28!$B$3:$H$209,Property!D$1,FALSE),0)</f>
        <v>81657580</v>
      </c>
      <c r="E175">
        <f>IFERROR(VLOOKUP($B175,FORM6_111_28!$B$3:$H$209,Property!E$1,FALSE),0)</f>
        <v>115711917</v>
      </c>
      <c r="F175">
        <f>IFERROR(VLOOKUP($B175,FORM6_111_28!$B$3:$H$209,Property!F$1,FALSE),0)</f>
        <v>165801021</v>
      </c>
      <c r="G175">
        <f>IFERROR(VLOOKUP($B175,FORM6_111_28!$B$3:$H$209,Property!G$1,FALSE),0)</f>
        <v>210971223</v>
      </c>
      <c r="H175">
        <f>IFERROR(VLOOKUP($B175,FORM6_111_28!$B$3:$H$209,Property!H$1,FALSE),0)</f>
        <v>239120355</v>
      </c>
      <c r="I175">
        <f>IFERROR(VLOOKUP($B175,FORM6_111_28!$B$3:$H$209,Property!I$1,FALSE),0)</f>
        <v>358973487</v>
      </c>
      <c r="J175" t="b">
        <f t="shared" si="2"/>
        <v>0</v>
      </c>
    </row>
    <row r="176" spans="1:10" ht="16.8" x14ac:dyDescent="0.35">
      <c r="A176" s="33" t="s">
        <v>116</v>
      </c>
      <c r="B176" s="33">
        <v>233</v>
      </c>
      <c r="C176" s="33"/>
      <c r="D176">
        <f>IFERROR(VLOOKUP($B176,FORM6_111_28!$B$3:$H$209,Property!D$1,FALSE),0)</f>
        <v>262649089</v>
      </c>
      <c r="E176">
        <f>IFERROR(VLOOKUP($B176,FORM6_111_28!$B$3:$H$209,Property!E$1,FALSE),0)</f>
        <v>268365825</v>
      </c>
      <c r="F176">
        <f>IFERROR(VLOOKUP($B176,FORM6_111_28!$B$3:$H$209,Property!F$1,FALSE),0)</f>
        <v>282153594</v>
      </c>
      <c r="G176">
        <f>IFERROR(VLOOKUP($B176,FORM6_111_28!$B$3:$H$209,Property!G$1,FALSE),0)</f>
        <v>492697168</v>
      </c>
      <c r="H176">
        <f>IFERROR(VLOOKUP($B176,FORM6_111_28!$B$3:$H$209,Property!H$1,FALSE),0)</f>
        <v>1935864587</v>
      </c>
      <c r="I176">
        <f>IFERROR(VLOOKUP($B176,FORM6_111_28!$B$3:$H$209,Property!I$1,FALSE),0)</f>
        <v>370208376</v>
      </c>
      <c r="J176" t="b">
        <f t="shared" si="2"/>
        <v>0</v>
      </c>
    </row>
    <row r="177" spans="1:10" ht="16.8" x14ac:dyDescent="0.35">
      <c r="A177" s="33" t="s">
        <v>117</v>
      </c>
      <c r="B177" s="33">
        <v>234</v>
      </c>
      <c r="C177" s="33"/>
      <c r="D177">
        <f>IFERROR(VLOOKUP($B177,FORM6_111_28!$B$3:$H$209,Property!D$1,FALSE),0)</f>
        <v>87312786</v>
      </c>
      <c r="E177">
        <f>IFERROR(VLOOKUP($B177,FORM6_111_28!$B$3:$H$209,Property!E$1,FALSE),0)</f>
        <v>88745973</v>
      </c>
      <c r="F177">
        <f>IFERROR(VLOOKUP($B177,FORM6_111_28!$B$3:$H$209,Property!F$1,FALSE),0)</f>
        <v>88995397</v>
      </c>
      <c r="G177">
        <f>IFERROR(VLOOKUP($B177,FORM6_111_28!$B$3:$H$209,Property!G$1,FALSE),0)</f>
        <v>89106924</v>
      </c>
      <c r="H177">
        <f>IFERROR(VLOOKUP($B177,FORM6_111_28!$B$3:$H$209,Property!H$1,FALSE),0)</f>
        <v>89120359</v>
      </c>
      <c r="I177">
        <f>IFERROR(VLOOKUP($B177,FORM6_111_28!$B$3:$H$209,Property!I$1,FALSE),0)</f>
        <v>89120359</v>
      </c>
      <c r="J177" t="b">
        <f t="shared" si="2"/>
        <v>0</v>
      </c>
    </row>
    <row r="178" spans="1:10" ht="16.8" x14ac:dyDescent="0.35">
      <c r="A178" s="33" t="s">
        <v>118</v>
      </c>
      <c r="B178" s="33">
        <v>236</v>
      </c>
      <c r="C178" s="33"/>
      <c r="D178">
        <f>IFERROR(VLOOKUP($B178,FORM6_111_28!$B$3:$H$209,Property!D$1,FALSE),0)</f>
        <v>624744617</v>
      </c>
      <c r="E178">
        <f>IFERROR(VLOOKUP($B178,FORM6_111_28!$B$3:$H$209,Property!E$1,FALSE),0)</f>
        <v>679848250</v>
      </c>
      <c r="F178">
        <f>IFERROR(VLOOKUP($B178,FORM6_111_28!$B$3:$H$209,Property!F$1,FALSE),0)</f>
        <v>729093847</v>
      </c>
      <c r="G178">
        <f>IFERROR(VLOOKUP($B178,FORM6_111_28!$B$3:$H$209,Property!G$1,FALSE),0)</f>
        <v>846944812</v>
      </c>
      <c r="H178">
        <f>IFERROR(VLOOKUP($B178,FORM6_111_28!$B$3:$H$209,Property!H$1,FALSE),0)</f>
        <v>929647616</v>
      </c>
      <c r="I178">
        <f>IFERROR(VLOOKUP($B178,FORM6_111_28!$B$3:$H$209,Property!I$1,FALSE),0)</f>
        <v>1171692511</v>
      </c>
      <c r="J178" t="b">
        <f t="shared" si="2"/>
        <v>0</v>
      </c>
    </row>
    <row r="179" spans="1:10" ht="16.8" x14ac:dyDescent="0.35">
      <c r="A179" s="33" t="s">
        <v>119</v>
      </c>
      <c r="B179" s="33">
        <v>238</v>
      </c>
      <c r="C179" s="33"/>
      <c r="D179">
        <f>IFERROR(VLOOKUP($B179,FORM6_111_28!$B$3:$H$209,Property!D$1,FALSE),0)</f>
        <v>133458230</v>
      </c>
      <c r="E179">
        <f>IFERROR(VLOOKUP($B179,FORM6_111_28!$B$3:$H$209,Property!E$1,FALSE),0)</f>
        <v>147448099</v>
      </c>
      <c r="F179">
        <f>IFERROR(VLOOKUP($B179,FORM6_111_28!$B$3:$H$209,Property!F$1,FALSE),0)</f>
        <v>154474662</v>
      </c>
      <c r="G179">
        <f>IFERROR(VLOOKUP($B179,FORM6_111_28!$B$3:$H$209,Property!G$1,FALSE),0)</f>
        <v>169789337</v>
      </c>
      <c r="H179">
        <f>IFERROR(VLOOKUP($B179,FORM6_111_28!$B$3:$H$209,Property!H$1,FALSE),0)</f>
        <v>192232984</v>
      </c>
      <c r="I179">
        <f>IFERROR(VLOOKUP($B179,FORM6_111_28!$B$3:$H$209,Property!I$1,FALSE),0)</f>
        <v>236703163</v>
      </c>
      <c r="J179" t="b">
        <f t="shared" si="2"/>
        <v>0</v>
      </c>
    </row>
    <row r="180" spans="1:10" ht="16.8" x14ac:dyDescent="0.35">
      <c r="A180" s="33" t="s">
        <v>120</v>
      </c>
      <c r="B180" s="33">
        <v>239</v>
      </c>
      <c r="C180" s="33"/>
      <c r="D180">
        <f>IFERROR(VLOOKUP($B180,FORM6_111_28!$B$3:$H$209,Property!D$1,FALSE),0)</f>
        <v>36697211</v>
      </c>
      <c r="E180">
        <f>IFERROR(VLOOKUP($B180,FORM6_111_28!$B$3:$H$209,Property!E$1,FALSE),0)</f>
        <v>37260752</v>
      </c>
      <c r="F180">
        <f>IFERROR(VLOOKUP($B180,FORM6_111_28!$B$3:$H$209,Property!F$1,FALSE),0)</f>
        <v>37627181</v>
      </c>
      <c r="G180">
        <f>IFERROR(VLOOKUP($B180,FORM6_111_28!$B$3:$H$209,Property!G$1,FALSE),0)</f>
        <v>39322917</v>
      </c>
      <c r="H180">
        <f>IFERROR(VLOOKUP($B180,FORM6_111_28!$B$3:$H$209,Property!H$1,FALSE),0)</f>
        <v>43968863</v>
      </c>
      <c r="I180">
        <f>IFERROR(VLOOKUP($B180,FORM6_111_28!$B$3:$H$209,Property!I$1,FALSE),0)</f>
        <v>60352514</v>
      </c>
      <c r="J180" t="b">
        <f t="shared" si="2"/>
        <v>0</v>
      </c>
    </row>
    <row r="181" spans="1:10" ht="16.8" x14ac:dyDescent="0.35">
      <c r="A181" s="33" t="s">
        <v>121</v>
      </c>
      <c r="B181" s="33">
        <v>240</v>
      </c>
      <c r="C181" s="33"/>
      <c r="D181">
        <f>IFERROR(VLOOKUP($B181,FORM6_111_28!$B$3:$H$209,Property!D$1,FALSE),0)</f>
        <v>178214234</v>
      </c>
      <c r="E181">
        <f>IFERROR(VLOOKUP($B181,FORM6_111_28!$B$3:$H$209,Property!E$1,FALSE),0)</f>
        <v>177723278</v>
      </c>
      <c r="F181">
        <f>IFERROR(VLOOKUP($B181,FORM6_111_28!$B$3:$H$209,Property!F$1,FALSE),0)</f>
        <v>181517475</v>
      </c>
      <c r="G181">
        <f>IFERROR(VLOOKUP($B181,FORM6_111_28!$B$3:$H$209,Property!G$1,FALSE),0)</f>
        <v>187519416</v>
      </c>
      <c r="H181">
        <f>IFERROR(VLOOKUP($B181,FORM6_111_28!$B$3:$H$209,Property!H$1,FALSE),0)</f>
        <v>206781856</v>
      </c>
      <c r="I181">
        <f>IFERROR(VLOOKUP($B181,FORM6_111_28!$B$3:$H$209,Property!I$1,FALSE),0)</f>
        <v>260697371</v>
      </c>
      <c r="J181" t="b">
        <f t="shared" si="2"/>
        <v>0</v>
      </c>
    </row>
    <row r="182" spans="1:10" ht="16.8" x14ac:dyDescent="0.35">
      <c r="A182" s="33" t="s">
        <v>122</v>
      </c>
      <c r="B182" s="33">
        <v>241</v>
      </c>
      <c r="C182" s="33"/>
      <c r="D182">
        <f>IFERROR(VLOOKUP($B182,FORM6_111_28!$B$3:$H$209,Property!D$1,FALSE),0)</f>
        <v>14200730</v>
      </c>
      <c r="E182">
        <f>IFERROR(VLOOKUP($B182,FORM6_111_28!$B$3:$H$209,Property!E$1,FALSE),0)</f>
        <v>14844470</v>
      </c>
      <c r="F182">
        <f>IFERROR(VLOOKUP($B182,FORM6_111_28!$B$3:$H$209,Property!F$1,FALSE),0)</f>
        <v>15074519</v>
      </c>
      <c r="G182">
        <f>IFERROR(VLOOKUP($B182,FORM6_111_28!$B$3:$H$209,Property!G$1,FALSE),0)</f>
        <v>41506635</v>
      </c>
      <c r="H182">
        <f>IFERROR(VLOOKUP($B182,FORM6_111_28!$B$3:$H$209,Property!H$1,FALSE),0)</f>
        <v>48530325</v>
      </c>
      <c r="I182">
        <f>IFERROR(VLOOKUP($B182,FORM6_111_28!$B$3:$H$209,Property!I$1,FALSE),0)</f>
        <v>60086532</v>
      </c>
      <c r="J182" t="b">
        <f t="shared" si="2"/>
        <v>0</v>
      </c>
    </row>
    <row r="183" spans="1:10" ht="16.8" x14ac:dyDescent="0.35">
      <c r="A183" s="33" t="s">
        <v>123</v>
      </c>
      <c r="B183" s="33">
        <v>242</v>
      </c>
      <c r="C183" s="33"/>
      <c r="D183">
        <f>IFERROR(VLOOKUP($B183,FORM6_111_28!$B$3:$H$209,Property!D$1,FALSE),0)</f>
        <v>398550088</v>
      </c>
      <c r="E183">
        <f>IFERROR(VLOOKUP($B183,FORM6_111_28!$B$3:$H$209,Property!E$1,FALSE),0)</f>
        <v>402228796</v>
      </c>
      <c r="F183">
        <f>IFERROR(VLOOKUP($B183,FORM6_111_28!$B$3:$H$209,Property!F$1,FALSE),0)</f>
        <v>410320701</v>
      </c>
      <c r="G183">
        <f>IFERROR(VLOOKUP($B183,FORM6_111_28!$B$3:$H$209,Property!G$1,FALSE),0)</f>
        <v>409296625</v>
      </c>
      <c r="H183">
        <f>IFERROR(VLOOKUP($B183,FORM6_111_28!$B$3:$H$209,Property!H$1,FALSE),0)</f>
        <v>425406834</v>
      </c>
      <c r="I183">
        <f>IFERROR(VLOOKUP($B183,FORM6_111_28!$B$3:$H$209,Property!I$1,FALSE),0)</f>
        <v>449497048</v>
      </c>
      <c r="J183" t="b">
        <f t="shared" si="2"/>
        <v>0</v>
      </c>
    </row>
    <row r="184" spans="1:10" ht="16.8" x14ac:dyDescent="0.35">
      <c r="A184" s="33" t="s">
        <v>124</v>
      </c>
      <c r="B184" s="33">
        <v>243</v>
      </c>
      <c r="C184" s="33"/>
      <c r="D184">
        <f>IFERROR(VLOOKUP($B184,FORM6_111_28!$B$3:$H$209,Property!D$1,FALSE),0)</f>
        <v>98276492</v>
      </c>
      <c r="E184">
        <f>IFERROR(VLOOKUP($B184,FORM6_111_28!$B$3:$H$209,Property!E$1,FALSE),0)</f>
        <v>99881490</v>
      </c>
      <c r="F184">
        <f>IFERROR(VLOOKUP($B184,FORM6_111_28!$B$3:$H$209,Property!F$1,FALSE),0)</f>
        <v>102960647</v>
      </c>
      <c r="G184">
        <f>IFERROR(VLOOKUP($B184,FORM6_111_28!$B$3:$H$209,Property!G$1,FALSE),0)</f>
        <v>106240558</v>
      </c>
      <c r="H184">
        <f>IFERROR(VLOOKUP($B184,FORM6_111_28!$B$3:$H$209,Property!H$1,FALSE),0)</f>
        <v>122318127</v>
      </c>
      <c r="I184">
        <f>IFERROR(VLOOKUP($B184,FORM6_111_28!$B$3:$H$209,Property!I$1,FALSE),0)</f>
        <v>133186760</v>
      </c>
      <c r="J184" t="b">
        <f t="shared" si="2"/>
        <v>0</v>
      </c>
    </row>
    <row r="185" spans="1:10" ht="16.8" x14ac:dyDescent="0.35">
      <c r="A185" s="33" t="s">
        <v>125</v>
      </c>
      <c r="B185" s="33">
        <v>246</v>
      </c>
      <c r="C185" s="33"/>
      <c r="D185">
        <f>IFERROR(VLOOKUP($B185,FORM6_111_28!$B$3:$H$209,Property!D$1,FALSE),0)</f>
        <v>159414245</v>
      </c>
      <c r="E185">
        <f>IFERROR(VLOOKUP($B185,FORM6_111_28!$B$3:$H$209,Property!E$1,FALSE),0)</f>
        <v>161248304</v>
      </c>
      <c r="F185">
        <f>IFERROR(VLOOKUP($B185,FORM6_111_28!$B$3:$H$209,Property!F$1,FALSE),0)</f>
        <v>260580592</v>
      </c>
      <c r="G185">
        <f>IFERROR(VLOOKUP($B185,FORM6_111_28!$B$3:$H$209,Property!G$1,FALSE),0)</f>
        <v>262653998</v>
      </c>
      <c r="H185">
        <f>IFERROR(VLOOKUP($B185,FORM6_111_28!$B$3:$H$209,Property!H$1,FALSE),0)</f>
        <v>267947545</v>
      </c>
      <c r="I185">
        <f>IFERROR(VLOOKUP($B185,FORM6_111_28!$B$3:$H$209,Property!I$1,FALSE),0)</f>
        <v>266881348</v>
      </c>
      <c r="J185" t="b">
        <f t="shared" si="2"/>
        <v>0</v>
      </c>
    </row>
    <row r="186" spans="1:10" ht="16.8" x14ac:dyDescent="0.35">
      <c r="A186" s="33" t="s">
        <v>126</v>
      </c>
      <c r="B186" s="33">
        <v>248</v>
      </c>
      <c r="C186" s="33"/>
      <c r="D186">
        <f>IFERROR(VLOOKUP($B186,FORM6_111_28!$B$3:$H$209,Property!D$1,FALSE),0)</f>
        <v>28321702</v>
      </c>
      <c r="E186">
        <f>IFERROR(VLOOKUP($B186,FORM6_111_28!$B$3:$H$209,Property!E$1,FALSE),0)</f>
        <v>28485609</v>
      </c>
      <c r="F186">
        <f>IFERROR(VLOOKUP($B186,FORM6_111_28!$B$3:$H$209,Property!F$1,FALSE),0)</f>
        <v>28730312</v>
      </c>
      <c r="G186">
        <f>IFERROR(VLOOKUP($B186,FORM6_111_28!$B$3:$H$209,Property!G$1,FALSE),0)</f>
        <v>29199003</v>
      </c>
      <c r="H186">
        <f>IFERROR(VLOOKUP($B186,FORM6_111_28!$B$3:$H$209,Property!H$1,FALSE),0)</f>
        <v>29201213</v>
      </c>
      <c r="I186">
        <f>IFERROR(VLOOKUP($B186,FORM6_111_28!$B$3:$H$209,Property!I$1,FALSE),0)</f>
        <v>29776118</v>
      </c>
      <c r="J186" t="b">
        <f t="shared" si="2"/>
        <v>0</v>
      </c>
    </row>
    <row r="187" spans="1:10" ht="16.8" x14ac:dyDescent="0.35">
      <c r="A187" s="33" t="s">
        <v>127</v>
      </c>
      <c r="B187" s="33">
        <v>249</v>
      </c>
      <c r="C187" s="33"/>
      <c r="D187">
        <f>IFERROR(VLOOKUP($B187,FORM6_111_28!$B$3:$H$209,Property!D$1,FALSE),0)</f>
        <v>552908460</v>
      </c>
      <c r="E187">
        <f>IFERROR(VLOOKUP($B187,FORM6_111_28!$B$3:$H$209,Property!E$1,FALSE),0)</f>
        <v>563067939</v>
      </c>
      <c r="F187">
        <f>IFERROR(VLOOKUP($B187,FORM6_111_28!$B$3:$H$209,Property!F$1,FALSE),0)</f>
        <v>595850994</v>
      </c>
      <c r="G187">
        <f>IFERROR(VLOOKUP($B187,FORM6_111_28!$B$3:$H$209,Property!G$1,FALSE),0)</f>
        <v>622162076</v>
      </c>
      <c r="H187">
        <f>IFERROR(VLOOKUP($B187,FORM6_111_28!$B$3:$H$209,Property!H$1,FALSE),0)</f>
        <v>648189245</v>
      </c>
      <c r="I187">
        <f>IFERROR(VLOOKUP($B187,FORM6_111_28!$B$3:$H$209,Property!I$1,FALSE),0)</f>
        <v>785499279</v>
      </c>
      <c r="J187" t="b">
        <f t="shared" si="2"/>
        <v>0</v>
      </c>
    </row>
    <row r="188" spans="1:10" ht="16.8" x14ac:dyDescent="0.35">
      <c r="A188" s="33" t="s">
        <v>129</v>
      </c>
      <c r="B188" s="33">
        <v>251</v>
      </c>
      <c r="C188" s="33"/>
      <c r="D188">
        <f>IFERROR(VLOOKUP($B188,FORM6_111_28!$B$3:$H$209,Property!D$1,FALSE),0)</f>
        <v>23710565</v>
      </c>
      <c r="E188">
        <f>IFERROR(VLOOKUP($B188,FORM6_111_28!$B$3:$H$209,Property!E$1,FALSE),0)</f>
        <v>23668531</v>
      </c>
      <c r="F188">
        <f>IFERROR(VLOOKUP($B188,FORM6_111_28!$B$3:$H$209,Property!F$1,FALSE),0)</f>
        <v>23269687</v>
      </c>
      <c r="G188">
        <f>IFERROR(VLOOKUP($B188,FORM6_111_28!$B$3:$H$209,Property!G$1,FALSE),0)</f>
        <v>23247298</v>
      </c>
      <c r="H188">
        <f>IFERROR(VLOOKUP($B188,FORM6_111_28!$B$3:$H$209,Property!H$1,FALSE),0)</f>
        <v>23164943</v>
      </c>
      <c r="I188">
        <f>IFERROR(VLOOKUP($B188,FORM6_111_28!$B$3:$H$209,Property!I$1,FALSE),0)</f>
        <v>24137163</v>
      </c>
      <c r="J188" t="b">
        <f t="shared" si="2"/>
        <v>0</v>
      </c>
    </row>
    <row r="189" spans="1:10" ht="16.8" x14ac:dyDescent="0.35">
      <c r="A189" s="33" t="s">
        <v>130</v>
      </c>
      <c r="B189" s="33">
        <v>252</v>
      </c>
      <c r="C189" s="33"/>
      <c r="D189">
        <f>IFERROR(VLOOKUP($B189,FORM6_111_28!$B$3:$H$209,Property!D$1,FALSE),0)</f>
        <v>180862187</v>
      </c>
      <c r="E189">
        <f>IFERROR(VLOOKUP($B189,FORM6_111_28!$B$3:$H$209,Property!E$1,FALSE),0)</f>
        <v>188191131</v>
      </c>
      <c r="F189">
        <f>IFERROR(VLOOKUP($B189,FORM6_111_28!$B$3:$H$209,Property!F$1,FALSE),0)</f>
        <v>192149838</v>
      </c>
      <c r="G189">
        <f>IFERROR(VLOOKUP($B189,FORM6_111_28!$B$3:$H$209,Property!G$1,FALSE),0)</f>
        <v>195369447</v>
      </c>
      <c r="H189">
        <f>IFERROR(VLOOKUP($B189,FORM6_111_28!$B$3:$H$209,Property!H$1,FALSE),0)</f>
        <v>197433568</v>
      </c>
      <c r="I189">
        <f>IFERROR(VLOOKUP($B189,FORM6_111_28!$B$3:$H$209,Property!I$1,FALSE),0)</f>
        <v>203936017</v>
      </c>
      <c r="J189" t="b">
        <f t="shared" si="2"/>
        <v>0</v>
      </c>
    </row>
    <row r="190" spans="1:10" ht="16.8" x14ac:dyDescent="0.35">
      <c r="A190" s="33" t="s">
        <v>132</v>
      </c>
      <c r="B190" s="33">
        <v>254</v>
      </c>
      <c r="C190" s="33"/>
      <c r="D190">
        <f>IFERROR(VLOOKUP($B190,FORM6_111_28!$B$3:$H$209,Property!D$1,FALSE),0)</f>
        <v>6334336</v>
      </c>
      <c r="E190">
        <f>IFERROR(VLOOKUP($B190,FORM6_111_28!$B$3:$H$209,Property!E$1,FALSE),0)</f>
        <v>6467886</v>
      </c>
      <c r="F190">
        <f>IFERROR(VLOOKUP($B190,FORM6_111_28!$B$3:$H$209,Property!F$1,FALSE),0)</f>
        <v>6465097</v>
      </c>
      <c r="G190">
        <f>IFERROR(VLOOKUP($B190,FORM6_111_28!$B$3:$H$209,Property!G$1,FALSE),0)</f>
        <v>6468918</v>
      </c>
      <c r="H190">
        <f>IFERROR(VLOOKUP($B190,FORM6_111_28!$B$3:$H$209,Property!H$1,FALSE),0)</f>
        <v>6468918</v>
      </c>
      <c r="I190">
        <f>IFERROR(VLOOKUP($B190,FORM6_111_28!$B$3:$H$209,Property!I$1,FALSE),0)</f>
        <v>6354449</v>
      </c>
      <c r="J190" t="b">
        <f t="shared" si="2"/>
        <v>0</v>
      </c>
    </row>
    <row r="191" spans="1:10" ht="16.8" x14ac:dyDescent="0.35">
      <c r="A191" s="33" t="s">
        <v>135</v>
      </c>
      <c r="B191" s="33">
        <v>258</v>
      </c>
      <c r="C191" s="33"/>
      <c r="D191">
        <f>IFERROR(VLOOKUP($B191,FORM6_111_28!$B$3:$H$209,Property!D$1,FALSE),0)</f>
        <v>632174904</v>
      </c>
      <c r="E191">
        <f>IFERROR(VLOOKUP($B191,FORM6_111_28!$B$3:$H$209,Property!E$1,FALSE),0)</f>
        <v>632169308</v>
      </c>
      <c r="F191">
        <f>IFERROR(VLOOKUP($B191,FORM6_111_28!$B$3:$H$209,Property!F$1,FALSE),0)</f>
        <v>633936668</v>
      </c>
      <c r="G191">
        <f>IFERROR(VLOOKUP($B191,FORM6_111_28!$B$3:$H$209,Property!G$1,FALSE),0)</f>
        <v>635173822</v>
      </c>
      <c r="H191">
        <f>IFERROR(VLOOKUP($B191,FORM6_111_28!$B$3:$H$209,Property!H$1,FALSE),0)</f>
        <v>637498167</v>
      </c>
      <c r="I191">
        <f>IFERROR(VLOOKUP($B191,FORM6_111_28!$B$3:$H$209,Property!I$1,FALSE),0)</f>
        <v>641955121</v>
      </c>
      <c r="J191" t="b">
        <f t="shared" si="2"/>
        <v>0</v>
      </c>
    </row>
    <row r="192" spans="1:10" ht="16.8" x14ac:dyDescent="0.35">
      <c r="A192" s="33" t="s">
        <v>138</v>
      </c>
      <c r="B192" s="33">
        <v>263</v>
      </c>
      <c r="C192" s="33"/>
      <c r="D192">
        <f>IFERROR(VLOOKUP($B192,FORM6_111_28!$B$3:$H$209,Property!D$1,FALSE),0)</f>
        <v>7025914</v>
      </c>
      <c r="E192">
        <f>IFERROR(VLOOKUP($B192,FORM6_111_28!$B$3:$H$209,Property!E$1,FALSE),0)</f>
        <v>7018437</v>
      </c>
      <c r="F192">
        <f>IFERROR(VLOOKUP($B192,FORM6_111_28!$B$3:$H$209,Property!F$1,FALSE),0)</f>
        <v>7018437</v>
      </c>
      <c r="G192">
        <f>IFERROR(VLOOKUP($B192,FORM6_111_28!$B$3:$H$209,Property!G$1,FALSE),0)</f>
        <v>7246596</v>
      </c>
      <c r="H192">
        <f>IFERROR(VLOOKUP($B192,FORM6_111_28!$B$3:$H$209,Property!H$1,FALSE),0)</f>
        <v>7631334</v>
      </c>
      <c r="I192">
        <f>IFERROR(VLOOKUP($B192,FORM6_111_28!$B$3:$H$209,Property!I$1,FALSE),0)</f>
        <v>7631334</v>
      </c>
      <c r="J192" t="b">
        <f t="shared" si="2"/>
        <v>0</v>
      </c>
    </row>
    <row r="193" spans="1:10" ht="16.8" x14ac:dyDescent="0.35">
      <c r="A193" s="33" t="s">
        <v>141</v>
      </c>
      <c r="B193" s="33">
        <v>268</v>
      </c>
      <c r="C193" s="33"/>
      <c r="D193">
        <f>IFERROR(VLOOKUP($B193,FORM6_111_28!$B$3:$H$209,Property!D$1,FALSE),0)</f>
        <v>266325627</v>
      </c>
      <c r="E193">
        <f>IFERROR(VLOOKUP($B193,FORM6_111_28!$B$3:$H$209,Property!E$1,FALSE),0)</f>
        <v>269889586</v>
      </c>
      <c r="F193">
        <f>IFERROR(VLOOKUP($B193,FORM6_111_28!$B$3:$H$209,Property!F$1,FALSE),0)</f>
        <v>281183106</v>
      </c>
      <c r="G193">
        <f>IFERROR(VLOOKUP($B193,FORM6_111_28!$B$3:$H$209,Property!G$1,FALSE),0)</f>
        <v>292874927</v>
      </c>
      <c r="H193">
        <f>IFERROR(VLOOKUP($B193,FORM6_111_28!$B$3:$H$209,Property!H$1,FALSE),0)</f>
        <v>301182269</v>
      </c>
      <c r="I193">
        <f>IFERROR(VLOOKUP($B193,FORM6_111_28!$B$3:$H$209,Property!I$1,FALSE),0)</f>
        <v>309072648</v>
      </c>
      <c r="J193" t="b">
        <f t="shared" si="2"/>
        <v>0</v>
      </c>
    </row>
    <row r="194" spans="1:10" ht="16.8" x14ac:dyDescent="0.35">
      <c r="A194" s="33" t="s">
        <v>142</v>
      </c>
      <c r="B194" s="33">
        <v>269</v>
      </c>
      <c r="C194" s="33"/>
      <c r="D194">
        <f>IFERROR(VLOOKUP($B194,FORM6_111_28!$B$3:$H$209,Property!D$1,FALSE),0)</f>
        <v>11674843</v>
      </c>
      <c r="E194">
        <f>IFERROR(VLOOKUP($B194,FORM6_111_28!$B$3:$H$209,Property!E$1,FALSE),0)</f>
        <v>11674843</v>
      </c>
      <c r="F194">
        <f>IFERROR(VLOOKUP($B194,FORM6_111_28!$B$3:$H$209,Property!F$1,FALSE),0)</f>
        <v>11674843</v>
      </c>
      <c r="G194">
        <f>IFERROR(VLOOKUP($B194,FORM6_111_28!$B$3:$H$209,Property!G$1,FALSE),0)</f>
        <v>40510897</v>
      </c>
      <c r="H194">
        <f>IFERROR(VLOOKUP($B194,FORM6_111_28!$B$3:$H$209,Property!H$1,FALSE),0)</f>
        <v>46054906</v>
      </c>
      <c r="I194">
        <f>IFERROR(VLOOKUP($B194,FORM6_111_28!$B$3:$H$209,Property!I$1,FALSE),0)</f>
        <v>41814211</v>
      </c>
      <c r="J194" t="b">
        <f t="shared" si="2"/>
        <v>0</v>
      </c>
    </row>
    <row r="195" spans="1:10" ht="16.8" x14ac:dyDescent="0.35">
      <c r="A195" s="33" t="s">
        <v>144</v>
      </c>
      <c r="B195" s="33">
        <v>272</v>
      </c>
      <c r="C195" s="33"/>
      <c r="D195">
        <f>IFERROR(VLOOKUP($B195,FORM6_111_28!$B$3:$H$209,Property!D$1,FALSE),0)</f>
        <v>9152985</v>
      </c>
      <c r="E195">
        <f>IFERROR(VLOOKUP($B195,FORM6_111_28!$B$3:$H$209,Property!E$1,FALSE),0)</f>
        <v>9152985</v>
      </c>
      <c r="F195">
        <f>IFERROR(VLOOKUP($B195,FORM6_111_28!$B$3:$H$209,Property!F$1,FALSE),0)</f>
        <v>9152985</v>
      </c>
      <c r="G195">
        <f>IFERROR(VLOOKUP($B195,FORM6_111_28!$B$3:$H$209,Property!G$1,FALSE),0)</f>
        <v>9152985</v>
      </c>
      <c r="H195">
        <f>IFERROR(VLOOKUP($B195,FORM6_111_28!$B$3:$H$209,Property!H$1,FALSE),0)</f>
        <v>9152985</v>
      </c>
      <c r="I195">
        <f>IFERROR(VLOOKUP($B195,FORM6_111_28!$B$3:$H$209,Property!I$1,FALSE),0)</f>
        <v>9152985</v>
      </c>
      <c r="J195" t="b">
        <f t="shared" ref="J195:J204" si="3">IF(COUNTIF(D195:I195,0),"TRUE")</f>
        <v>0</v>
      </c>
    </row>
    <row r="196" spans="1:10" ht="16.8" x14ac:dyDescent="0.35">
      <c r="A196" s="33" t="s">
        <v>146</v>
      </c>
      <c r="B196" s="33">
        <v>274</v>
      </c>
      <c r="C196" s="33"/>
      <c r="D196">
        <f>IFERROR(VLOOKUP($B196,FORM6_111_28!$B$3:$H$209,Property!D$1,FALSE),0)</f>
        <v>52712463</v>
      </c>
      <c r="E196">
        <f>IFERROR(VLOOKUP($B196,FORM6_111_28!$B$3:$H$209,Property!E$1,FALSE),0)</f>
        <v>53462517</v>
      </c>
      <c r="F196">
        <f>IFERROR(VLOOKUP($B196,FORM6_111_28!$B$3:$H$209,Property!F$1,FALSE),0)</f>
        <v>53522753</v>
      </c>
      <c r="G196">
        <f>IFERROR(VLOOKUP($B196,FORM6_111_28!$B$3:$H$209,Property!G$1,FALSE),0)</f>
        <v>53523997</v>
      </c>
      <c r="H196">
        <f>IFERROR(VLOOKUP($B196,FORM6_111_28!$B$3:$H$209,Property!H$1,FALSE),0)</f>
        <v>57821174</v>
      </c>
      <c r="I196">
        <f>IFERROR(VLOOKUP($B196,FORM6_111_28!$B$3:$H$209,Property!I$1,FALSE),0)</f>
        <v>58133871</v>
      </c>
      <c r="J196" t="b">
        <f t="shared" si="3"/>
        <v>0</v>
      </c>
    </row>
    <row r="197" spans="1:10" ht="16.8" x14ac:dyDescent="0.35">
      <c r="A197" s="33" t="s">
        <v>147</v>
      </c>
      <c r="B197" s="33">
        <v>275</v>
      </c>
      <c r="C197" s="33"/>
      <c r="D197">
        <f>IFERROR(VLOOKUP($B197,FORM6_111_28!$B$3:$H$209,Property!D$1,FALSE),0)</f>
        <v>857438207</v>
      </c>
      <c r="E197">
        <f>IFERROR(VLOOKUP($B197,FORM6_111_28!$B$3:$H$209,Property!E$1,FALSE),0)</f>
        <v>877241616</v>
      </c>
      <c r="F197">
        <f>IFERROR(VLOOKUP($B197,FORM6_111_28!$B$3:$H$209,Property!F$1,FALSE),0)</f>
        <v>883962460</v>
      </c>
      <c r="G197">
        <f>IFERROR(VLOOKUP($B197,FORM6_111_28!$B$3:$H$209,Property!G$1,FALSE),0)</f>
        <v>943622365</v>
      </c>
      <c r="H197">
        <f>IFERROR(VLOOKUP($B197,FORM6_111_28!$B$3:$H$209,Property!H$1,FALSE),0)</f>
        <v>959468148</v>
      </c>
      <c r="I197">
        <f>IFERROR(VLOOKUP($B197,FORM6_111_28!$B$3:$H$209,Property!I$1,FALSE),0)</f>
        <v>966149298</v>
      </c>
      <c r="J197" t="b">
        <f t="shared" si="3"/>
        <v>0</v>
      </c>
    </row>
    <row r="198" spans="1:10" ht="16.8" x14ac:dyDescent="0.35">
      <c r="A198" s="33" t="s">
        <v>149</v>
      </c>
      <c r="B198" s="33">
        <v>277</v>
      </c>
      <c r="C198" s="33"/>
      <c r="D198">
        <f>IFERROR(VLOOKUP($B198,FORM6_111_28!$B$3:$H$209,Property!D$1,FALSE),0)</f>
        <v>253901674</v>
      </c>
      <c r="E198">
        <f>IFERROR(VLOOKUP($B198,FORM6_111_28!$B$3:$H$209,Property!E$1,FALSE),0)</f>
        <v>251848232</v>
      </c>
      <c r="F198">
        <f>IFERROR(VLOOKUP($B198,FORM6_111_28!$B$3:$H$209,Property!F$1,FALSE),0)</f>
        <v>252347042</v>
      </c>
      <c r="G198">
        <f>IFERROR(VLOOKUP($B198,FORM6_111_28!$B$3:$H$209,Property!G$1,FALSE),0)</f>
        <v>252890101</v>
      </c>
      <c r="H198">
        <f>IFERROR(VLOOKUP($B198,FORM6_111_28!$B$3:$H$209,Property!H$1,FALSE),0)</f>
        <v>253543188</v>
      </c>
      <c r="I198">
        <f>IFERROR(VLOOKUP($B198,FORM6_111_28!$B$3:$H$209,Property!I$1,FALSE),0)</f>
        <v>253606568</v>
      </c>
      <c r="J198" t="b">
        <f t="shared" si="3"/>
        <v>0</v>
      </c>
    </row>
    <row r="199" spans="1:10" ht="16.8" x14ac:dyDescent="0.35">
      <c r="A199" s="33" t="s">
        <v>150</v>
      </c>
      <c r="B199" s="33">
        <v>278</v>
      </c>
      <c r="C199" s="33"/>
      <c r="D199">
        <f>IFERROR(VLOOKUP($B199,FORM6_111_28!$B$3:$H$209,Property!D$1,FALSE),0)</f>
        <v>233015538</v>
      </c>
      <c r="E199">
        <f>IFERROR(VLOOKUP($B199,FORM6_111_28!$B$3:$H$209,Property!E$1,FALSE),0)</f>
        <v>233057343</v>
      </c>
      <c r="F199">
        <f>IFERROR(VLOOKUP($B199,FORM6_111_28!$B$3:$H$209,Property!F$1,FALSE),0)</f>
        <v>234299835</v>
      </c>
      <c r="G199">
        <f>IFERROR(VLOOKUP($B199,FORM6_111_28!$B$3:$H$209,Property!G$1,FALSE),0)</f>
        <v>242939727</v>
      </c>
      <c r="H199">
        <f>IFERROR(VLOOKUP($B199,FORM6_111_28!$B$3:$H$209,Property!H$1,FALSE),0)</f>
        <v>358161224</v>
      </c>
      <c r="I199">
        <f>IFERROR(VLOOKUP($B199,FORM6_111_28!$B$3:$H$209,Property!I$1,FALSE),0)</f>
        <v>535007787</v>
      </c>
      <c r="J199" t="b">
        <f t="shared" si="3"/>
        <v>0</v>
      </c>
    </row>
    <row r="200" spans="1:10" ht="16.8" x14ac:dyDescent="0.35">
      <c r="A200" s="33" t="s">
        <v>151</v>
      </c>
      <c r="B200" s="33">
        <v>279</v>
      </c>
      <c r="C200" s="33"/>
      <c r="D200">
        <f>IFERROR(VLOOKUP($B200,FORM6_111_28!$B$3:$H$209,Property!D$1,FALSE),0)</f>
        <v>65554191</v>
      </c>
      <c r="E200">
        <f>IFERROR(VLOOKUP($B200,FORM6_111_28!$B$3:$H$209,Property!E$1,FALSE),0)</f>
        <v>66472380</v>
      </c>
      <c r="F200">
        <f>IFERROR(VLOOKUP($B200,FORM6_111_28!$B$3:$H$209,Property!F$1,FALSE),0)</f>
        <v>77973662</v>
      </c>
      <c r="G200">
        <f>IFERROR(VLOOKUP($B200,FORM6_111_28!$B$3:$H$209,Property!G$1,FALSE),0)</f>
        <v>80426309</v>
      </c>
      <c r="H200">
        <f>IFERROR(VLOOKUP($B200,FORM6_111_28!$B$3:$H$209,Property!H$1,FALSE),0)</f>
        <v>82070645</v>
      </c>
      <c r="I200">
        <f>IFERROR(VLOOKUP($B200,FORM6_111_28!$B$3:$H$209,Property!I$1,FALSE),0)</f>
        <v>82084717</v>
      </c>
      <c r="J200" t="b">
        <f t="shared" si="3"/>
        <v>0</v>
      </c>
    </row>
    <row r="201" spans="1:10" ht="16.8" x14ac:dyDescent="0.35">
      <c r="A201" s="33" t="s">
        <v>152</v>
      </c>
      <c r="B201" s="33">
        <v>280</v>
      </c>
      <c r="C201" s="33"/>
      <c r="D201">
        <f>IFERROR(VLOOKUP($B201,FORM6_111_28!$B$3:$H$209,Property!D$1,FALSE),0)</f>
        <v>10921000</v>
      </c>
      <c r="E201">
        <f>IFERROR(VLOOKUP($B201,FORM6_111_28!$B$3:$H$209,Property!E$1,FALSE),0)</f>
        <v>9824207</v>
      </c>
      <c r="F201">
        <f>IFERROR(VLOOKUP($B201,FORM6_111_28!$B$3:$H$209,Property!F$1,FALSE),0)</f>
        <v>9824111</v>
      </c>
      <c r="G201">
        <f>IFERROR(VLOOKUP($B201,FORM6_111_28!$B$3:$H$209,Property!G$1,FALSE),0)</f>
        <v>9824111</v>
      </c>
      <c r="H201">
        <f>IFERROR(VLOOKUP($B201,FORM6_111_28!$B$3:$H$209,Property!H$1,FALSE),0)</f>
        <v>9824111</v>
      </c>
      <c r="I201">
        <f>IFERROR(VLOOKUP($B201,FORM6_111_28!$B$3:$H$209,Property!I$1,FALSE),0)</f>
        <v>9824111</v>
      </c>
      <c r="J201" t="b">
        <f t="shared" si="3"/>
        <v>0</v>
      </c>
    </row>
    <row r="202" spans="1:10" ht="16.8" x14ac:dyDescent="0.35">
      <c r="A202" s="33" t="s">
        <v>159</v>
      </c>
      <c r="B202" s="33">
        <v>289</v>
      </c>
      <c r="C202" s="33">
        <v>95</v>
      </c>
      <c r="D202">
        <f>IFERROR(VLOOKUP($B202,FORM6_111_28!$B$3:$H$209,Property!D$1,FALSE)+VLOOKUP($C202,FORM6_111_28!$B$3:$H$209,Property!D$1,FALSE),0)</f>
        <v>37813799</v>
      </c>
      <c r="E202">
        <f>IFERROR(VLOOKUP($B202,FORM6_111_28!$B$3:$H$209,Property!E$1,FALSE)+VLOOKUP($C202,FORM6_111_28!$B$3:$H$209,Property!E$1,FALSE),0)</f>
        <v>37918551</v>
      </c>
      <c r="F202">
        <f>IFERROR(VLOOKUP($B202,FORM6_111_28!$B$3:$H$209,Property!F$1,FALSE)+VLOOKUP($C202,FORM6_111_28!$B$3:$H$209,Property!F$1,FALSE),0)</f>
        <v>38021759</v>
      </c>
      <c r="G202">
        <f>IFERROR(VLOOKUP($B202,FORM6_111_28!$B$3:$H$209,Property!G$1,FALSE)+VLOOKUP($C202,FORM6_111_28!$B$3:$H$209,Property!G$1,FALSE),0)</f>
        <v>38430834</v>
      </c>
      <c r="H202">
        <f>IFERROR(VLOOKUP($B202,FORM6_111_28!$B$3:$H$209,Property!H$1,FALSE)+VLOOKUP($C202,FORM6_111_28!$B$3:$H$209,Property!H$1,FALSE),0)</f>
        <v>38698318</v>
      </c>
      <c r="I202">
        <f>IFERROR(VLOOKUP($B202,FORM6_111_28!$B$3:$H$209,Property!I$1,FALSE)+VLOOKUP($C202,FORM6_111_28!$B$3:$H$209,Property!I$1,FALSE),0)</f>
        <v>38722327</v>
      </c>
      <c r="J202" t="b">
        <f t="shared" si="3"/>
        <v>0</v>
      </c>
    </row>
    <row r="203" spans="1:10" ht="16.8" x14ac:dyDescent="0.35">
      <c r="A203" s="33" t="s">
        <v>161</v>
      </c>
      <c r="B203" s="33">
        <v>292</v>
      </c>
      <c r="C203" s="33">
        <v>50</v>
      </c>
      <c r="D203">
        <f>IFERROR(VLOOKUP($B203,FORM6_111_28!$B$3:$H$209,Property!D$1,FALSE)+VLOOKUP($C203,FORM6_111_28!$B$3:$H$209,Property!D$1,FALSE),0)</f>
        <v>146671792</v>
      </c>
      <c r="E203">
        <f>IFERROR(VLOOKUP($B203,FORM6_111_28!$B$3:$H$209,Property!E$1,FALSE)+VLOOKUP($C203,FORM6_111_28!$B$3:$H$209,Property!E$1,FALSE),0)</f>
        <v>166187632</v>
      </c>
      <c r="F203">
        <f>IFERROR(VLOOKUP($B203,FORM6_111_28!$B$3:$H$209,Property!F$1,FALSE)+VLOOKUP($C203,FORM6_111_28!$B$3:$H$209,Property!F$1,FALSE),0)</f>
        <v>237796894</v>
      </c>
      <c r="G203">
        <f>IFERROR(VLOOKUP($B203,FORM6_111_28!$B$3:$H$209,Property!G$1,FALSE)+VLOOKUP($C203,FORM6_111_28!$B$3:$H$209,Property!G$1,FALSE),0)</f>
        <v>238859209</v>
      </c>
      <c r="H203">
        <f>IFERROR(VLOOKUP($B203,FORM6_111_28!$B$3:$H$209,Property!H$1,FALSE)+VLOOKUP($C203,FORM6_111_28!$B$3:$H$209,Property!H$1,FALSE),0)</f>
        <v>39921543</v>
      </c>
      <c r="I203">
        <f>IFERROR(VLOOKUP($B203,FORM6_111_28!$B$3:$H$209,Property!I$1,FALSE)+VLOOKUP($C203,FORM6_111_28!$B$3:$H$209,Property!I$1,FALSE),0)</f>
        <v>39689813</v>
      </c>
      <c r="J203" t="b">
        <f t="shared" si="3"/>
        <v>0</v>
      </c>
    </row>
    <row r="204" spans="1:10" ht="16.8" x14ac:dyDescent="0.35">
      <c r="A204" s="33" t="s">
        <v>168</v>
      </c>
      <c r="B204" s="33">
        <v>299</v>
      </c>
      <c r="C204" s="33">
        <v>104</v>
      </c>
      <c r="D204">
        <f>IFERROR(VLOOKUP($B204,FORM6_111_28!$B$3:$H$209,Property!D$1,FALSE)+VLOOKUP($C204,FORM6_111_28!$B$3:$H$209,Property!D$1,FALSE),0)</f>
        <v>51234775</v>
      </c>
      <c r="E204">
        <f>IFERROR(VLOOKUP($B204,FORM6_111_28!$B$3:$H$209,Property!E$1,FALSE)+VLOOKUP($C204,FORM6_111_28!$B$3:$H$209,Property!E$1,FALSE),0)</f>
        <v>53195998</v>
      </c>
      <c r="F204">
        <f>IFERROR(VLOOKUP($B204,FORM6_111_28!$B$3:$H$209,Property!F$1,FALSE)+VLOOKUP($C204,FORM6_111_28!$B$3:$H$209,Property!F$1,FALSE),0)</f>
        <v>32458922</v>
      </c>
      <c r="G204">
        <f>IFERROR(VLOOKUP($B204,FORM6_111_28!$B$3:$H$209,Property!G$1,FALSE)+VLOOKUP($C204,FORM6_111_28!$B$3:$H$209,Property!G$1,FALSE),0)</f>
        <v>31561572</v>
      </c>
      <c r="H204">
        <f>IFERROR(VLOOKUP($B204,FORM6_111_28!$B$3:$H$209,Property!H$1,FALSE)+VLOOKUP($C204,FORM6_111_28!$B$3:$H$209,Property!H$1,FALSE),0)</f>
        <v>31561572</v>
      </c>
      <c r="I204">
        <f>IFERROR(VLOOKUP($B204,FORM6_111_28!$B$3:$H$209,Property!I$1,FALSE)+VLOOKUP($C204,FORM6_111_28!$B$3:$H$209,Property!I$1,FALSE),0)</f>
        <v>33125416</v>
      </c>
      <c r="J204" t="b">
        <f t="shared" si="3"/>
        <v>0</v>
      </c>
    </row>
  </sheetData>
  <sortState ref="A3:J204">
    <sortCondition ref="J3:J204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4"/>
  <sheetViews>
    <sheetView workbookViewId="0">
      <selection activeCell="D2" sqref="D2:I2"/>
    </sheetView>
  </sheetViews>
  <sheetFormatPr defaultRowHeight="15" x14ac:dyDescent="0.35"/>
  <cols>
    <col min="1" max="1" width="49.109375" bestFit="1" customWidth="1"/>
    <col min="2" max="2" width="5.109375" bestFit="1" customWidth="1"/>
    <col min="3" max="3" width="9.33203125" bestFit="1" customWidth="1"/>
    <col min="4" max="9" width="12.44140625" bestFit="1" customWidth="1"/>
    <col min="10" max="10" width="9.88671875" bestFit="1" customWidth="1"/>
  </cols>
  <sheetData>
    <row r="1" spans="1:10" x14ac:dyDescent="0.35">
      <c r="D1">
        <v>2</v>
      </c>
      <c r="E1">
        <v>3</v>
      </c>
      <c r="F1">
        <v>4</v>
      </c>
      <c r="G1">
        <v>5</v>
      </c>
      <c r="H1">
        <v>6</v>
      </c>
      <c r="I1">
        <v>7</v>
      </c>
    </row>
    <row r="2" spans="1:10" ht="19.2" x14ac:dyDescent="0.35">
      <c r="A2" s="25" t="s">
        <v>359</v>
      </c>
      <c r="B2" s="25" t="s">
        <v>245</v>
      </c>
      <c r="C2" s="25" t="s">
        <v>385</v>
      </c>
      <c r="D2" s="25" t="s">
        <v>411</v>
      </c>
      <c r="E2" s="25" t="s">
        <v>412</v>
      </c>
      <c r="F2" s="25" t="s">
        <v>413</v>
      </c>
      <c r="G2" s="25" t="s">
        <v>414</v>
      </c>
      <c r="H2" s="25" t="s">
        <v>415</v>
      </c>
      <c r="I2" s="25" t="s">
        <v>416</v>
      </c>
      <c r="J2" s="25" t="s">
        <v>225</v>
      </c>
    </row>
    <row r="3" spans="1:10" ht="16.8" x14ac:dyDescent="0.35">
      <c r="A3" s="33" t="s">
        <v>3</v>
      </c>
      <c r="B3" s="33">
        <v>19</v>
      </c>
      <c r="C3" s="33"/>
      <c r="D3">
        <f>IFERROR(VLOOKUP($B3,FORM6_111_29!$B$3:$H$211,Accdper!D$1,FALSE),0)</f>
        <v>25250032</v>
      </c>
      <c r="E3">
        <f>IFERROR(VLOOKUP($B3,FORM6_111_29!$B$3:$H$211,Accdper!E$1,FALSE),0)</f>
        <v>0</v>
      </c>
      <c r="F3">
        <f>IFERROR(VLOOKUP($B3,FORM6_111_29!$B$3:$H$211,Accdper!F$1,FALSE),0)</f>
        <v>0</v>
      </c>
      <c r="G3">
        <f>IFERROR(VLOOKUP($B3,FORM6_111_29!$B$3:$H$211,Accdper!G$1,FALSE),0)</f>
        <v>0</v>
      </c>
      <c r="H3">
        <f>IFERROR(VLOOKUP($B3,FORM6_111_29!$B$3:$H$211,Accdper!H$1,FALSE),0)</f>
        <v>0</v>
      </c>
      <c r="I3">
        <f>IFERROR(VLOOKUP($B3,FORM6_111_29!$B$3:$H$211,Accdper!I$1,FALSE),0)</f>
        <v>0</v>
      </c>
      <c r="J3" t="str">
        <f t="shared" ref="J3:J66" si="0">IF(COUNTIF(D3:I3,0),"TRUE")</f>
        <v>TRUE</v>
      </c>
    </row>
    <row r="4" spans="1:10" ht="16.8" x14ac:dyDescent="0.35">
      <c r="A4" s="33" t="s">
        <v>8</v>
      </c>
      <c r="B4" s="33">
        <v>32</v>
      </c>
      <c r="C4" s="33"/>
      <c r="D4">
        <f>IFERROR(VLOOKUP($B4,FORM6_111_29!$B$3:$H$211,Accdper!D$1,FALSE),0)</f>
        <v>15567786</v>
      </c>
      <c r="E4">
        <f>IFERROR(VLOOKUP($B4,FORM6_111_29!$B$3:$H$211,Accdper!E$1,FALSE),0)</f>
        <v>16390398</v>
      </c>
      <c r="F4">
        <f>IFERROR(VLOOKUP($B4,FORM6_111_29!$B$3:$H$211,Accdper!F$1,FALSE),0)</f>
        <v>17230531</v>
      </c>
      <c r="G4">
        <f>IFERROR(VLOOKUP($B4,FORM6_111_29!$B$3:$H$211,Accdper!G$1,FALSE),0)</f>
        <v>18192553</v>
      </c>
      <c r="H4">
        <f>IFERROR(VLOOKUP($B4,FORM6_111_29!$B$3:$H$211,Accdper!H$1,FALSE),0)</f>
        <v>19401364</v>
      </c>
      <c r="I4">
        <f>IFERROR(VLOOKUP($B4,FORM6_111_29!$B$3:$H$211,Accdper!I$1,FALSE),0)</f>
        <v>0</v>
      </c>
      <c r="J4" t="str">
        <f t="shared" si="0"/>
        <v>TRUE</v>
      </c>
    </row>
    <row r="5" spans="1:10" ht="16.8" x14ac:dyDescent="0.35">
      <c r="A5" s="33" t="s">
        <v>24</v>
      </c>
      <c r="B5" s="33">
        <v>58</v>
      </c>
      <c r="C5" s="33"/>
      <c r="D5">
        <f>IFERROR(VLOOKUP($B5,FORM6_111_29!$B$3:$H$211,Accdper!D$1,FALSE),0)</f>
        <v>0</v>
      </c>
      <c r="E5">
        <f>IFERROR(VLOOKUP($B5,FORM6_111_29!$B$3:$H$211,Accdper!E$1,FALSE),0)</f>
        <v>0</v>
      </c>
      <c r="F5">
        <f>IFERROR(VLOOKUP($B5,FORM6_111_29!$B$3:$H$211,Accdper!F$1,FALSE),0)</f>
        <v>0</v>
      </c>
      <c r="G5">
        <f>IFERROR(VLOOKUP($B5,FORM6_111_29!$B$3:$H$211,Accdper!G$1,FALSE),0)</f>
        <v>0</v>
      </c>
      <c r="H5">
        <f>IFERROR(VLOOKUP($B5,FORM6_111_29!$B$3:$H$211,Accdper!H$1,FALSE),0)</f>
        <v>0</v>
      </c>
      <c r="I5">
        <f>IFERROR(VLOOKUP($B5,FORM6_111_29!$B$3:$H$211,Accdper!I$1,FALSE),0)</f>
        <v>0</v>
      </c>
      <c r="J5" t="str">
        <f t="shared" si="0"/>
        <v>TRUE</v>
      </c>
    </row>
    <row r="6" spans="1:10" ht="16.8" x14ac:dyDescent="0.35">
      <c r="A6" s="33" t="s">
        <v>27</v>
      </c>
      <c r="B6" s="33">
        <v>67</v>
      </c>
      <c r="C6" s="33"/>
      <c r="D6">
        <f>IFERROR(VLOOKUP($B6,FORM6_111_29!$B$3:$H$211,Accdper!D$1,FALSE),0)</f>
        <v>23880481</v>
      </c>
      <c r="E6">
        <f>IFERROR(VLOOKUP($B6,FORM6_111_29!$B$3:$H$211,Accdper!E$1,FALSE),0)</f>
        <v>24575983</v>
      </c>
      <c r="F6">
        <f>IFERROR(VLOOKUP($B6,FORM6_111_29!$B$3:$H$211,Accdper!F$1,FALSE),0)</f>
        <v>25283466</v>
      </c>
      <c r="G6">
        <f>IFERROR(VLOOKUP($B6,FORM6_111_29!$B$3:$H$211,Accdper!G$1,FALSE),0)</f>
        <v>0</v>
      </c>
      <c r="H6">
        <f>IFERROR(VLOOKUP($B6,FORM6_111_29!$B$3:$H$211,Accdper!H$1,FALSE),0)</f>
        <v>0</v>
      </c>
      <c r="I6">
        <f>IFERROR(VLOOKUP($B6,FORM6_111_29!$B$3:$H$211,Accdper!I$1,FALSE),0)</f>
        <v>0</v>
      </c>
      <c r="J6" t="str">
        <f t="shared" si="0"/>
        <v>TRUE</v>
      </c>
    </row>
    <row r="7" spans="1:10" ht="16.8" x14ac:dyDescent="0.35">
      <c r="A7" s="33" t="s">
        <v>37</v>
      </c>
      <c r="B7" s="33">
        <v>88</v>
      </c>
      <c r="C7" s="33"/>
      <c r="D7">
        <f>IFERROR(VLOOKUP($B7,FORM6_111_29!$B$3:$H$211,Accdper!D$1,FALSE),0)</f>
        <v>4123437</v>
      </c>
      <c r="E7">
        <f>IFERROR(VLOOKUP($B7,FORM6_111_29!$B$3:$H$211,Accdper!E$1,FALSE),0)</f>
        <v>4447251</v>
      </c>
      <c r="F7">
        <f>IFERROR(VLOOKUP($B7,FORM6_111_29!$B$3:$H$211,Accdper!F$1,FALSE),0)</f>
        <v>0</v>
      </c>
      <c r="G7">
        <f>IFERROR(VLOOKUP($B7,FORM6_111_29!$B$3:$H$211,Accdper!G$1,FALSE),0)</f>
        <v>0</v>
      </c>
      <c r="H7">
        <f>IFERROR(VLOOKUP($B7,FORM6_111_29!$B$3:$H$211,Accdper!H$1,FALSE),0)</f>
        <v>0</v>
      </c>
      <c r="I7">
        <f>IFERROR(VLOOKUP($B7,FORM6_111_29!$B$3:$H$211,Accdper!I$1,FALSE),0)</f>
        <v>0</v>
      </c>
      <c r="J7" t="str">
        <f t="shared" si="0"/>
        <v>TRUE</v>
      </c>
    </row>
    <row r="8" spans="1:10" ht="16.8" x14ac:dyDescent="0.35">
      <c r="A8" s="33" t="s">
        <v>40</v>
      </c>
      <c r="B8" s="33">
        <v>92</v>
      </c>
      <c r="C8" s="33"/>
      <c r="D8">
        <f>IFERROR(VLOOKUP($B8,FORM6_111_29!$B$3:$H$211,Accdper!D$1,FALSE),0)</f>
        <v>20634259</v>
      </c>
      <c r="E8">
        <f>IFERROR(VLOOKUP($B8,FORM6_111_29!$B$3:$H$211,Accdper!E$1,FALSE),0)</f>
        <v>23305472</v>
      </c>
      <c r="F8">
        <f>IFERROR(VLOOKUP($B8,FORM6_111_29!$B$3:$H$211,Accdper!F$1,FALSE),0)</f>
        <v>24751781</v>
      </c>
      <c r="G8">
        <f>IFERROR(VLOOKUP($B8,FORM6_111_29!$B$3:$H$211,Accdper!G$1,FALSE),0)</f>
        <v>0</v>
      </c>
      <c r="H8">
        <f>IFERROR(VLOOKUP($B8,FORM6_111_29!$B$3:$H$211,Accdper!H$1,FALSE),0)</f>
        <v>0</v>
      </c>
      <c r="I8">
        <f>IFERROR(VLOOKUP($B8,FORM6_111_29!$B$3:$H$211,Accdper!I$1,FALSE),0)</f>
        <v>0</v>
      </c>
      <c r="J8" t="str">
        <f t="shared" si="0"/>
        <v>TRUE</v>
      </c>
    </row>
    <row r="9" spans="1:10" ht="16.8" x14ac:dyDescent="0.35">
      <c r="A9" s="33" t="s">
        <v>54</v>
      </c>
      <c r="B9" s="33">
        <v>119</v>
      </c>
      <c r="C9" s="33"/>
      <c r="D9">
        <f>IFERROR(VLOOKUP($B9,FORM6_111_29!$B$3:$H$211,Accdper!D$1,FALSE),0)</f>
        <v>0</v>
      </c>
      <c r="E9">
        <f>IFERROR(VLOOKUP($B9,FORM6_111_29!$B$3:$H$211,Accdper!E$1,FALSE),0)</f>
        <v>0</v>
      </c>
      <c r="F9">
        <f>IFERROR(VLOOKUP($B9,FORM6_111_29!$B$3:$H$211,Accdper!F$1,FALSE),0)</f>
        <v>0</v>
      </c>
      <c r="G9">
        <f>IFERROR(VLOOKUP($B9,FORM6_111_29!$B$3:$H$211,Accdper!G$1,FALSE),0)</f>
        <v>0</v>
      </c>
      <c r="H9">
        <f>IFERROR(VLOOKUP($B9,FORM6_111_29!$B$3:$H$211,Accdper!H$1,FALSE),0)</f>
        <v>0</v>
      </c>
      <c r="I9">
        <f>IFERROR(VLOOKUP($B9,FORM6_111_29!$B$3:$H$211,Accdper!I$1,FALSE),0)</f>
        <v>0</v>
      </c>
      <c r="J9" t="str">
        <f t="shared" si="0"/>
        <v>TRUE</v>
      </c>
    </row>
    <row r="10" spans="1:10" ht="16.8" x14ac:dyDescent="0.35">
      <c r="A10" s="33" t="s">
        <v>55</v>
      </c>
      <c r="B10" s="33">
        <v>121</v>
      </c>
      <c r="C10" s="33"/>
      <c r="D10">
        <f>IFERROR(VLOOKUP($B10,FORM6_111_29!$B$3:$H$211,Accdper!D$1,FALSE),0)</f>
        <v>7987250</v>
      </c>
      <c r="E10">
        <f>IFERROR(VLOOKUP($B10,FORM6_111_29!$B$3:$H$211,Accdper!E$1,FALSE),0)</f>
        <v>8172180</v>
      </c>
      <c r="F10">
        <f>IFERROR(VLOOKUP($B10,FORM6_111_29!$B$3:$H$211,Accdper!F$1,FALSE),0)</f>
        <v>8340920</v>
      </c>
      <c r="G10">
        <f>IFERROR(VLOOKUP($B10,FORM6_111_29!$B$3:$H$211,Accdper!G$1,FALSE),0)</f>
        <v>1166008</v>
      </c>
      <c r="H10">
        <f>IFERROR(VLOOKUP($B10,FORM6_111_29!$B$3:$H$211,Accdper!H$1,FALSE),0)</f>
        <v>2461606</v>
      </c>
      <c r="I10">
        <f>IFERROR(VLOOKUP($B10,FORM6_111_29!$B$3:$H$211,Accdper!I$1,FALSE),0)</f>
        <v>0</v>
      </c>
      <c r="J10" t="str">
        <f t="shared" si="0"/>
        <v>TRUE</v>
      </c>
    </row>
    <row r="11" spans="1:10" ht="16.8" x14ac:dyDescent="0.35">
      <c r="A11" s="33" t="s">
        <v>72</v>
      </c>
      <c r="B11" s="33">
        <v>150</v>
      </c>
      <c r="C11" s="33"/>
      <c r="D11">
        <f>IFERROR(VLOOKUP($B11,FORM6_111_29!$B$3:$H$211,Accdper!D$1,FALSE),0)</f>
        <v>2934088</v>
      </c>
      <c r="E11">
        <f>IFERROR(VLOOKUP($B11,FORM6_111_29!$B$3:$H$211,Accdper!E$1,FALSE),0)</f>
        <v>3152630</v>
      </c>
      <c r="F11">
        <f>IFERROR(VLOOKUP($B11,FORM6_111_29!$B$3:$H$211,Accdper!F$1,FALSE),0)</f>
        <v>0</v>
      </c>
      <c r="G11">
        <f>IFERROR(VLOOKUP($B11,FORM6_111_29!$B$3:$H$211,Accdper!G$1,FALSE),0)</f>
        <v>0</v>
      </c>
      <c r="H11">
        <f>IFERROR(VLOOKUP($B11,FORM6_111_29!$B$3:$H$211,Accdper!H$1,FALSE),0)</f>
        <v>0</v>
      </c>
      <c r="I11">
        <f>IFERROR(VLOOKUP($B11,FORM6_111_29!$B$3:$H$211,Accdper!I$1,FALSE),0)</f>
        <v>0</v>
      </c>
      <c r="J11" t="str">
        <f t="shared" si="0"/>
        <v>TRUE</v>
      </c>
    </row>
    <row r="12" spans="1:10" ht="16.8" x14ac:dyDescent="0.35">
      <c r="A12" s="33" t="s">
        <v>75</v>
      </c>
      <c r="B12" s="33">
        <v>154</v>
      </c>
      <c r="C12" s="33"/>
      <c r="D12">
        <f>IFERROR(VLOOKUP($B12,FORM6_111_29!$B$3:$H$211,Accdper!D$1,FALSE),0)</f>
        <v>34331633</v>
      </c>
      <c r="E12">
        <f>IFERROR(VLOOKUP($B12,FORM6_111_29!$B$3:$H$211,Accdper!E$1,FALSE),0)</f>
        <v>0</v>
      </c>
      <c r="F12">
        <f>IFERROR(VLOOKUP($B12,FORM6_111_29!$B$3:$H$211,Accdper!F$1,FALSE),0)</f>
        <v>0</v>
      </c>
      <c r="G12">
        <f>IFERROR(VLOOKUP($B12,FORM6_111_29!$B$3:$H$211,Accdper!G$1,FALSE),0)</f>
        <v>0</v>
      </c>
      <c r="H12">
        <f>IFERROR(VLOOKUP($B12,FORM6_111_29!$B$3:$H$211,Accdper!H$1,FALSE),0)</f>
        <v>0</v>
      </c>
      <c r="I12">
        <f>IFERROR(VLOOKUP($B12,FORM6_111_29!$B$3:$H$211,Accdper!I$1,FALSE),0)</f>
        <v>0</v>
      </c>
      <c r="J12" t="str">
        <f t="shared" si="0"/>
        <v>TRUE</v>
      </c>
    </row>
    <row r="13" spans="1:10" ht="16.8" x14ac:dyDescent="0.35">
      <c r="A13" s="33" t="s">
        <v>82</v>
      </c>
      <c r="B13" s="33">
        <v>169</v>
      </c>
      <c r="C13" s="33">
        <v>329</v>
      </c>
      <c r="D13">
        <f>IFERROR(VLOOKUP($B13,FORM6_111_29!$B$3:$H$211,Accdper!D$1,FALSE)+VLOOKUP($C13,FORM6_111_29!$B$3:$H$211,Accdper!D$1,FALSE),0)</f>
        <v>144706692</v>
      </c>
      <c r="E13">
        <f>IFERROR(VLOOKUP($B13,FORM6_111_29!$B$3:$H$211,Accdper!E$1,FALSE)+VLOOKUP($C13,FORM6_111_29!$B$3:$H$211,Accdper!E$1,FALSE),0)</f>
        <v>147879810</v>
      </c>
      <c r="F13">
        <f>IFERROR(VLOOKUP($B13,FORM6_111_29!$B$3:$H$211,Accdper!F$1,FALSE)+VLOOKUP($C13,FORM6_111_29!$B$3:$H$211,Accdper!F$1,FALSE),0)</f>
        <v>149751363</v>
      </c>
      <c r="G13">
        <f>IFERROR(VLOOKUP($B13,FORM6_111_29!$B$3:$H$211,Accdper!G$1,FALSE)+VLOOKUP($C13,FORM6_111_29!$B$3:$H$211,Accdper!G$1,FALSE),0)</f>
        <v>181647091</v>
      </c>
      <c r="H13">
        <f>IFERROR(VLOOKUP($B13,FORM6_111_29!$B$3:$H$211,Accdper!H$1,FALSE)+VLOOKUP($C13,FORM6_111_29!$B$3:$H$211,Accdper!H$1,FALSE),0)</f>
        <v>181800228</v>
      </c>
      <c r="I13">
        <f>IFERROR(VLOOKUP($B13,FORM6_111_29!$B$3:$H$211,Accdper!I$1,FALSE)+VLOOKUP($C13,FORM6_111_29!$B$3:$H$211,Accdper!I$1,FALSE),0)</f>
        <v>0</v>
      </c>
      <c r="J13" t="str">
        <f t="shared" si="0"/>
        <v>TRUE</v>
      </c>
    </row>
    <row r="14" spans="1:10" ht="16.8" x14ac:dyDescent="0.35">
      <c r="A14" s="33" t="s">
        <v>93</v>
      </c>
      <c r="B14" s="33">
        <v>186</v>
      </c>
      <c r="C14" s="33"/>
      <c r="D14">
        <f>IFERROR(VLOOKUP($B14,FORM6_111_29!$B$3:$H$211,Accdper!D$1,FALSE),0)</f>
        <v>4643561</v>
      </c>
      <c r="E14">
        <f>IFERROR(VLOOKUP($B14,FORM6_111_29!$B$3:$H$211,Accdper!E$1,FALSE),0)</f>
        <v>6203071</v>
      </c>
      <c r="F14">
        <f>IFERROR(VLOOKUP($B14,FORM6_111_29!$B$3:$H$211,Accdper!F$1,FALSE),0)</f>
        <v>8382386</v>
      </c>
      <c r="G14">
        <f>IFERROR(VLOOKUP($B14,FORM6_111_29!$B$3:$H$211,Accdper!G$1,FALSE),0)</f>
        <v>0</v>
      </c>
      <c r="H14">
        <f>IFERROR(VLOOKUP($B14,FORM6_111_29!$B$3:$H$211,Accdper!H$1,FALSE),0)</f>
        <v>0</v>
      </c>
      <c r="I14">
        <f>IFERROR(VLOOKUP($B14,FORM6_111_29!$B$3:$H$211,Accdper!I$1,FALSE),0)</f>
        <v>0</v>
      </c>
      <c r="J14" t="str">
        <f t="shared" si="0"/>
        <v>TRUE</v>
      </c>
    </row>
    <row r="15" spans="1:10" ht="16.8" x14ac:dyDescent="0.35">
      <c r="A15" s="33" t="s">
        <v>97</v>
      </c>
      <c r="B15" s="33">
        <v>194</v>
      </c>
      <c r="C15" s="33"/>
      <c r="D15">
        <f>IFERROR(VLOOKUP($B15,FORM6_111_29!$B$3:$H$211,Accdper!D$1,FALSE),0)</f>
        <v>-1291379</v>
      </c>
      <c r="E15">
        <f>IFERROR(VLOOKUP($B15,FORM6_111_29!$B$3:$H$211,Accdper!E$1,FALSE),0)</f>
        <v>-1115524</v>
      </c>
      <c r="F15">
        <f>IFERROR(VLOOKUP($B15,FORM6_111_29!$B$3:$H$211,Accdper!F$1,FALSE),0)</f>
        <v>0</v>
      </c>
      <c r="G15">
        <f>IFERROR(VLOOKUP($B15,FORM6_111_29!$B$3:$H$211,Accdper!G$1,FALSE),0)</f>
        <v>0</v>
      </c>
      <c r="H15">
        <f>IFERROR(VLOOKUP($B15,FORM6_111_29!$B$3:$H$211,Accdper!H$1,FALSE),0)</f>
        <v>0</v>
      </c>
      <c r="I15">
        <f>IFERROR(VLOOKUP($B15,FORM6_111_29!$B$3:$H$211,Accdper!I$1,FALSE),0)</f>
        <v>0</v>
      </c>
      <c r="J15" t="str">
        <f t="shared" si="0"/>
        <v>TRUE</v>
      </c>
    </row>
    <row r="16" spans="1:10" ht="16.8" x14ac:dyDescent="0.35">
      <c r="A16" s="33" t="s">
        <v>101</v>
      </c>
      <c r="B16" s="33">
        <v>199</v>
      </c>
      <c r="C16" s="33"/>
      <c r="D16">
        <f>IFERROR(VLOOKUP($B16,FORM6_111_29!$B$3:$H$211,Accdper!D$1,FALSE),0)</f>
        <v>0</v>
      </c>
      <c r="E16">
        <f>IFERROR(VLOOKUP($B16,FORM6_111_29!$B$3:$H$211,Accdper!E$1,FALSE),0)</f>
        <v>0</v>
      </c>
      <c r="F16">
        <f>IFERROR(VLOOKUP($B16,FORM6_111_29!$B$3:$H$211,Accdper!F$1,FALSE),0)</f>
        <v>0</v>
      </c>
      <c r="G16">
        <f>IFERROR(VLOOKUP($B16,FORM6_111_29!$B$3:$H$211,Accdper!G$1,FALSE),0)</f>
        <v>0</v>
      </c>
      <c r="H16">
        <f>IFERROR(VLOOKUP($B16,FORM6_111_29!$B$3:$H$211,Accdper!H$1,FALSE),0)</f>
        <v>0</v>
      </c>
      <c r="I16">
        <f>IFERROR(VLOOKUP($B16,FORM6_111_29!$B$3:$H$211,Accdper!I$1,FALSE),0)</f>
        <v>0</v>
      </c>
      <c r="J16" t="str">
        <f t="shared" si="0"/>
        <v>TRUE</v>
      </c>
    </row>
    <row r="17" spans="1:10" ht="16.8" x14ac:dyDescent="0.35">
      <c r="A17" s="33" t="s">
        <v>103</v>
      </c>
      <c r="B17" s="33">
        <v>215</v>
      </c>
      <c r="C17" s="33"/>
      <c r="D17">
        <f>IFERROR(VLOOKUP($B17,FORM6_111_29!$B$3:$H$211,Accdper!D$1,FALSE),0)</f>
        <v>0</v>
      </c>
      <c r="E17">
        <f>IFERROR(VLOOKUP($B17,FORM6_111_29!$B$3:$H$211,Accdper!E$1,FALSE),0)</f>
        <v>0</v>
      </c>
      <c r="F17">
        <f>IFERROR(VLOOKUP($B17,FORM6_111_29!$B$3:$H$211,Accdper!F$1,FALSE),0)</f>
        <v>0</v>
      </c>
      <c r="G17">
        <f>IFERROR(VLOOKUP($B17,FORM6_111_29!$B$3:$H$211,Accdper!G$1,FALSE),0)</f>
        <v>0</v>
      </c>
      <c r="H17">
        <f>IFERROR(VLOOKUP($B17,FORM6_111_29!$B$3:$H$211,Accdper!H$1,FALSE),0)</f>
        <v>0</v>
      </c>
      <c r="I17">
        <f>IFERROR(VLOOKUP($B17,FORM6_111_29!$B$3:$H$211,Accdper!I$1,FALSE),0)</f>
        <v>0</v>
      </c>
      <c r="J17" t="str">
        <f t="shared" si="0"/>
        <v>TRUE</v>
      </c>
    </row>
    <row r="18" spans="1:10" ht="16.8" x14ac:dyDescent="0.35">
      <c r="A18" s="33" t="s">
        <v>113</v>
      </c>
      <c r="B18" s="33">
        <v>230</v>
      </c>
      <c r="C18" s="33"/>
      <c r="D18">
        <f>IFERROR(VLOOKUP($B18,FORM6_111_29!$B$3:$H$211,Accdper!D$1,FALSE),0)</f>
        <v>0</v>
      </c>
      <c r="E18">
        <f>IFERROR(VLOOKUP($B18,FORM6_111_29!$B$3:$H$211,Accdper!E$1,FALSE),0)</f>
        <v>0</v>
      </c>
      <c r="F18">
        <f>IFERROR(VLOOKUP($B18,FORM6_111_29!$B$3:$H$211,Accdper!F$1,FALSE),0)</f>
        <v>0</v>
      </c>
      <c r="G18">
        <f>IFERROR(VLOOKUP($B18,FORM6_111_29!$B$3:$H$211,Accdper!G$1,FALSE),0)</f>
        <v>0</v>
      </c>
      <c r="H18">
        <f>IFERROR(VLOOKUP($B18,FORM6_111_29!$B$3:$H$211,Accdper!H$1,FALSE),0)</f>
        <v>0</v>
      </c>
      <c r="I18">
        <f>IFERROR(VLOOKUP($B18,FORM6_111_29!$B$3:$H$211,Accdper!I$1,FALSE),0)</f>
        <v>0</v>
      </c>
      <c r="J18" t="str">
        <f t="shared" si="0"/>
        <v>TRUE</v>
      </c>
    </row>
    <row r="19" spans="1:10" ht="16.8" x14ac:dyDescent="0.35">
      <c r="A19" s="33" t="s">
        <v>128</v>
      </c>
      <c r="B19" s="33">
        <v>250</v>
      </c>
      <c r="C19" s="33"/>
      <c r="D19">
        <f>IFERROR(VLOOKUP($B19,FORM6_111_29!$B$3:$H$211,Accdper!D$1,FALSE),0)</f>
        <v>0</v>
      </c>
      <c r="E19">
        <f>IFERROR(VLOOKUP($B19,FORM6_111_29!$B$3:$H$211,Accdper!E$1,FALSE),0)</f>
        <v>0</v>
      </c>
      <c r="F19">
        <f>IFERROR(VLOOKUP($B19,FORM6_111_29!$B$3:$H$211,Accdper!F$1,FALSE),0)</f>
        <v>0</v>
      </c>
      <c r="G19">
        <f>IFERROR(VLOOKUP($B19,FORM6_111_29!$B$3:$H$211,Accdper!G$1,FALSE),0)</f>
        <v>0</v>
      </c>
      <c r="H19">
        <f>IFERROR(VLOOKUP($B19,FORM6_111_29!$B$3:$H$211,Accdper!H$1,FALSE),0)</f>
        <v>0</v>
      </c>
      <c r="I19">
        <f>IFERROR(VLOOKUP($B19,FORM6_111_29!$B$3:$H$211,Accdper!I$1,FALSE),0)</f>
        <v>0</v>
      </c>
      <c r="J19" t="str">
        <f t="shared" si="0"/>
        <v>TRUE</v>
      </c>
    </row>
    <row r="20" spans="1:10" ht="16.8" x14ac:dyDescent="0.35">
      <c r="A20" s="33" t="s">
        <v>131</v>
      </c>
      <c r="B20" s="33">
        <v>253</v>
      </c>
      <c r="C20" s="33"/>
      <c r="D20">
        <f>IFERROR(VLOOKUP($B20,FORM6_111_29!$B$3:$H$211,Accdper!D$1,FALSE),0)</f>
        <v>577674</v>
      </c>
      <c r="E20">
        <f>IFERROR(VLOOKUP($B20,FORM6_111_29!$B$3:$H$211,Accdper!E$1,FALSE),0)</f>
        <v>791393</v>
      </c>
      <c r="F20">
        <f>IFERROR(VLOOKUP($B20,FORM6_111_29!$B$3:$H$211,Accdper!F$1,FALSE),0)</f>
        <v>1062461</v>
      </c>
      <c r="G20">
        <f>IFERROR(VLOOKUP($B20,FORM6_111_29!$B$3:$H$211,Accdper!G$1,FALSE),0)</f>
        <v>1333409</v>
      </c>
      <c r="H20">
        <f>IFERROR(VLOOKUP($B20,FORM6_111_29!$B$3:$H$211,Accdper!H$1,FALSE),0)</f>
        <v>0</v>
      </c>
      <c r="I20">
        <f>IFERROR(VLOOKUP($B20,FORM6_111_29!$B$3:$H$211,Accdper!I$1,FALSE),0)</f>
        <v>0</v>
      </c>
      <c r="J20" t="str">
        <f t="shared" si="0"/>
        <v>TRUE</v>
      </c>
    </row>
    <row r="21" spans="1:10" ht="16.8" x14ac:dyDescent="0.35">
      <c r="A21" s="33" t="s">
        <v>134</v>
      </c>
      <c r="B21" s="33">
        <v>257</v>
      </c>
      <c r="C21" s="33"/>
      <c r="D21">
        <f>IFERROR(VLOOKUP($B21,FORM6_111_29!$B$3:$H$211,Accdper!D$1,FALSE),0)</f>
        <v>0</v>
      </c>
      <c r="E21">
        <f>IFERROR(VLOOKUP($B21,FORM6_111_29!$B$3:$H$211,Accdper!E$1,FALSE),0)</f>
        <v>0</v>
      </c>
      <c r="F21">
        <f>IFERROR(VLOOKUP($B21,FORM6_111_29!$B$3:$H$211,Accdper!F$1,FALSE),0)</f>
        <v>0</v>
      </c>
      <c r="G21">
        <f>IFERROR(VLOOKUP($B21,FORM6_111_29!$B$3:$H$211,Accdper!G$1,FALSE),0)</f>
        <v>0</v>
      </c>
      <c r="H21">
        <f>IFERROR(VLOOKUP($B21,FORM6_111_29!$B$3:$H$211,Accdper!H$1,FALSE),0)</f>
        <v>0</v>
      </c>
      <c r="I21">
        <f>IFERROR(VLOOKUP($B21,FORM6_111_29!$B$3:$H$211,Accdper!I$1,FALSE),0)</f>
        <v>0</v>
      </c>
      <c r="J21" t="str">
        <f t="shared" si="0"/>
        <v>TRUE</v>
      </c>
    </row>
    <row r="22" spans="1:10" ht="16.8" x14ac:dyDescent="0.35">
      <c r="A22" s="33" t="s">
        <v>136</v>
      </c>
      <c r="B22" s="33">
        <v>259</v>
      </c>
      <c r="C22" s="33"/>
      <c r="D22">
        <f>IFERROR(VLOOKUP($B22,FORM6_111_29!$B$3:$H$211,Accdper!D$1,FALSE),0)</f>
        <v>0</v>
      </c>
      <c r="E22">
        <f>IFERROR(VLOOKUP($B22,FORM6_111_29!$B$3:$H$211,Accdper!E$1,FALSE),0)</f>
        <v>498042</v>
      </c>
      <c r="F22">
        <f>IFERROR(VLOOKUP($B22,FORM6_111_29!$B$3:$H$211,Accdper!F$1,FALSE),0)</f>
        <v>676942</v>
      </c>
      <c r="G22">
        <f>IFERROR(VLOOKUP($B22,FORM6_111_29!$B$3:$H$211,Accdper!G$1,FALSE),0)</f>
        <v>912047</v>
      </c>
      <c r="H22">
        <f>IFERROR(VLOOKUP($B22,FORM6_111_29!$B$3:$H$211,Accdper!H$1,FALSE),0)</f>
        <v>1358103</v>
      </c>
      <c r="I22">
        <f>IFERROR(VLOOKUP($B22,FORM6_111_29!$B$3:$H$211,Accdper!I$1,FALSE),0)</f>
        <v>1804158</v>
      </c>
      <c r="J22" t="str">
        <f t="shared" si="0"/>
        <v>TRUE</v>
      </c>
    </row>
    <row r="23" spans="1:10" ht="16.8" x14ac:dyDescent="0.35">
      <c r="A23" s="33" t="s">
        <v>137</v>
      </c>
      <c r="B23" s="33">
        <v>260</v>
      </c>
      <c r="C23" s="33"/>
      <c r="D23">
        <f>IFERROR(VLOOKUP($B23,FORM6_111_29!$B$3:$H$211,Accdper!D$1,FALSE),0)</f>
        <v>1003663</v>
      </c>
      <c r="E23">
        <f>IFERROR(VLOOKUP($B23,FORM6_111_29!$B$3:$H$211,Accdper!E$1,FALSE),0)</f>
        <v>1177702</v>
      </c>
      <c r="F23">
        <f>IFERROR(VLOOKUP($B23,FORM6_111_29!$B$3:$H$211,Accdper!F$1,FALSE),0)</f>
        <v>1818008</v>
      </c>
      <c r="G23">
        <f>IFERROR(VLOOKUP($B23,FORM6_111_29!$B$3:$H$211,Accdper!G$1,FALSE),0)</f>
        <v>2281816</v>
      </c>
      <c r="H23">
        <f>IFERROR(VLOOKUP($B23,FORM6_111_29!$B$3:$H$211,Accdper!H$1,FALSE),0)</f>
        <v>2764175</v>
      </c>
      <c r="I23">
        <f>IFERROR(VLOOKUP($B23,FORM6_111_29!$B$3:$H$211,Accdper!I$1,FALSE),0)</f>
        <v>0</v>
      </c>
      <c r="J23" t="str">
        <f t="shared" si="0"/>
        <v>TRUE</v>
      </c>
    </row>
    <row r="24" spans="1:10" ht="16.8" x14ac:dyDescent="0.35">
      <c r="A24" s="33" t="s">
        <v>139</v>
      </c>
      <c r="B24" s="33">
        <v>264</v>
      </c>
      <c r="C24" s="33"/>
      <c r="D24">
        <f>IFERROR(VLOOKUP($B24,FORM6_111_29!$B$3:$H$211,Accdper!D$1,FALSE),0)</f>
        <v>0</v>
      </c>
      <c r="E24">
        <f>IFERROR(VLOOKUP($B24,FORM6_111_29!$B$3:$H$211,Accdper!E$1,FALSE),0)</f>
        <v>0</v>
      </c>
      <c r="F24">
        <f>IFERROR(VLOOKUP($B24,FORM6_111_29!$B$3:$H$211,Accdper!F$1,FALSE),0)</f>
        <v>607894</v>
      </c>
      <c r="G24">
        <f>IFERROR(VLOOKUP($B24,FORM6_111_29!$B$3:$H$211,Accdper!G$1,FALSE),0)</f>
        <v>0</v>
      </c>
      <c r="H24">
        <f>IFERROR(VLOOKUP($B24,FORM6_111_29!$B$3:$H$211,Accdper!H$1,FALSE),0)</f>
        <v>0</v>
      </c>
      <c r="I24">
        <f>IFERROR(VLOOKUP($B24,FORM6_111_29!$B$3:$H$211,Accdper!I$1,FALSE),0)</f>
        <v>0</v>
      </c>
      <c r="J24" t="str">
        <f t="shared" si="0"/>
        <v>TRUE</v>
      </c>
    </row>
    <row r="25" spans="1:10" ht="16.8" x14ac:dyDescent="0.35">
      <c r="A25" s="33" t="s">
        <v>140</v>
      </c>
      <c r="B25" s="33">
        <v>266</v>
      </c>
      <c r="C25" s="33"/>
      <c r="D25">
        <f>IFERROR(VLOOKUP($B25,FORM6_111_29!$B$3:$H$211,Accdper!D$1,FALSE),0)</f>
        <v>0</v>
      </c>
      <c r="E25">
        <f>IFERROR(VLOOKUP($B25,FORM6_111_29!$B$3:$H$211,Accdper!E$1,FALSE),0)</f>
        <v>0</v>
      </c>
      <c r="F25">
        <f>IFERROR(VLOOKUP($B25,FORM6_111_29!$B$3:$H$211,Accdper!F$1,FALSE),0)</f>
        <v>0</v>
      </c>
      <c r="G25">
        <f>IFERROR(VLOOKUP($B25,FORM6_111_29!$B$3:$H$211,Accdper!G$1,FALSE),0)</f>
        <v>0</v>
      </c>
      <c r="H25">
        <f>IFERROR(VLOOKUP($B25,FORM6_111_29!$B$3:$H$211,Accdper!H$1,FALSE),0)</f>
        <v>1392268</v>
      </c>
      <c r="I25">
        <f>IFERROR(VLOOKUP($B25,FORM6_111_29!$B$3:$H$211,Accdper!I$1,FALSE),0)</f>
        <v>1445709</v>
      </c>
      <c r="J25" t="str">
        <f t="shared" si="0"/>
        <v>TRUE</v>
      </c>
    </row>
    <row r="26" spans="1:10" ht="16.8" x14ac:dyDescent="0.35">
      <c r="A26" s="33" t="s">
        <v>143</v>
      </c>
      <c r="B26" s="33">
        <v>270</v>
      </c>
      <c r="C26" s="33"/>
      <c r="D26">
        <f>IFERROR(VLOOKUP($B26,FORM6_111_29!$B$3:$H$211,Accdper!D$1,FALSE),0)</f>
        <v>0</v>
      </c>
      <c r="E26">
        <f>IFERROR(VLOOKUP($B26,FORM6_111_29!$B$3:$H$211,Accdper!E$1,FALSE),0)</f>
        <v>0</v>
      </c>
      <c r="F26">
        <f>IFERROR(VLOOKUP($B26,FORM6_111_29!$B$3:$H$211,Accdper!F$1,FALSE),0)</f>
        <v>0</v>
      </c>
      <c r="G26">
        <f>IFERROR(VLOOKUP($B26,FORM6_111_29!$B$3:$H$211,Accdper!G$1,FALSE),0)</f>
        <v>0</v>
      </c>
      <c r="H26">
        <f>IFERROR(VLOOKUP($B26,FORM6_111_29!$B$3:$H$211,Accdper!H$1,FALSE),0)</f>
        <v>0</v>
      </c>
      <c r="I26">
        <f>IFERROR(VLOOKUP($B26,FORM6_111_29!$B$3:$H$211,Accdper!I$1,FALSE),0)</f>
        <v>0</v>
      </c>
      <c r="J26" t="str">
        <f t="shared" si="0"/>
        <v>TRUE</v>
      </c>
    </row>
    <row r="27" spans="1:10" ht="16.8" x14ac:dyDescent="0.35">
      <c r="A27" s="33" t="s">
        <v>145</v>
      </c>
      <c r="B27" s="33">
        <v>273</v>
      </c>
      <c r="C27" s="33"/>
      <c r="D27">
        <f>IFERROR(VLOOKUP($B27,FORM6_111_29!$B$3:$H$211,Accdper!D$1,FALSE),0)</f>
        <v>0</v>
      </c>
      <c r="E27">
        <f>IFERROR(VLOOKUP($B27,FORM6_111_29!$B$3:$H$211,Accdper!E$1,FALSE),0)</f>
        <v>0</v>
      </c>
      <c r="F27">
        <f>IFERROR(VLOOKUP($B27,FORM6_111_29!$B$3:$H$211,Accdper!F$1,FALSE),0)</f>
        <v>0</v>
      </c>
      <c r="G27">
        <f>IFERROR(VLOOKUP($B27,FORM6_111_29!$B$3:$H$211,Accdper!G$1,FALSE),0)</f>
        <v>0</v>
      </c>
      <c r="H27">
        <f>IFERROR(VLOOKUP($B27,FORM6_111_29!$B$3:$H$211,Accdper!H$1,FALSE),0)</f>
        <v>0</v>
      </c>
      <c r="I27">
        <f>IFERROR(VLOOKUP($B27,FORM6_111_29!$B$3:$H$211,Accdper!I$1,FALSE),0)</f>
        <v>0</v>
      </c>
      <c r="J27" t="str">
        <f t="shared" si="0"/>
        <v>TRUE</v>
      </c>
    </row>
    <row r="28" spans="1:10" ht="16.8" x14ac:dyDescent="0.35">
      <c r="A28" s="33" t="s">
        <v>148</v>
      </c>
      <c r="B28" s="33">
        <v>276</v>
      </c>
      <c r="C28" s="33"/>
      <c r="D28">
        <f>IFERROR(VLOOKUP($B28,FORM6_111_29!$B$3:$H$211,Accdper!D$1,FALSE),0)</f>
        <v>0</v>
      </c>
      <c r="E28">
        <f>IFERROR(VLOOKUP($B28,FORM6_111_29!$B$3:$H$211,Accdper!E$1,FALSE),0)</f>
        <v>0</v>
      </c>
      <c r="F28">
        <f>IFERROR(VLOOKUP($B28,FORM6_111_29!$B$3:$H$211,Accdper!F$1,FALSE),0)</f>
        <v>0</v>
      </c>
      <c r="G28">
        <f>IFERROR(VLOOKUP($B28,FORM6_111_29!$B$3:$H$211,Accdper!G$1,FALSE),0)</f>
        <v>0</v>
      </c>
      <c r="H28">
        <f>IFERROR(VLOOKUP($B28,FORM6_111_29!$B$3:$H$211,Accdper!H$1,FALSE),0)</f>
        <v>0</v>
      </c>
      <c r="I28">
        <f>IFERROR(VLOOKUP($B28,FORM6_111_29!$B$3:$H$211,Accdper!I$1,FALSE),0)</f>
        <v>0</v>
      </c>
      <c r="J28" t="str">
        <f t="shared" si="0"/>
        <v>TRUE</v>
      </c>
    </row>
    <row r="29" spans="1:10" ht="16.8" x14ac:dyDescent="0.35">
      <c r="A29" s="33" t="s">
        <v>153</v>
      </c>
      <c r="B29" s="33">
        <v>282</v>
      </c>
      <c r="C29" s="33"/>
      <c r="D29">
        <f>IFERROR(VLOOKUP($B29,FORM6_111_29!$B$3:$H$211,Accdper!D$1,FALSE),0)</f>
        <v>0</v>
      </c>
      <c r="E29">
        <f>IFERROR(VLOOKUP($B29,FORM6_111_29!$B$3:$H$211,Accdper!E$1,FALSE),0)</f>
        <v>0</v>
      </c>
      <c r="F29">
        <f>IFERROR(VLOOKUP($B29,FORM6_111_29!$B$3:$H$211,Accdper!F$1,FALSE),0)</f>
        <v>0</v>
      </c>
      <c r="G29">
        <f>IFERROR(VLOOKUP($B29,FORM6_111_29!$B$3:$H$211,Accdper!G$1,FALSE),0)</f>
        <v>0</v>
      </c>
      <c r="H29">
        <f>IFERROR(VLOOKUP($B29,FORM6_111_29!$B$3:$H$211,Accdper!H$1,FALSE),0)</f>
        <v>0</v>
      </c>
      <c r="I29">
        <f>IFERROR(VLOOKUP($B29,FORM6_111_29!$B$3:$H$211,Accdper!I$1,FALSE),0)</f>
        <v>0</v>
      </c>
      <c r="J29" t="str">
        <f t="shared" si="0"/>
        <v>TRUE</v>
      </c>
    </row>
    <row r="30" spans="1:10" ht="16.8" x14ac:dyDescent="0.35">
      <c r="A30" s="33" t="s">
        <v>154</v>
      </c>
      <c r="B30" s="33">
        <v>283</v>
      </c>
      <c r="C30" s="33">
        <v>256</v>
      </c>
      <c r="D30">
        <f>IFERROR(VLOOKUP($B30,FORM6_111_29!$B$3:$H$211,Accdper!D$1,FALSE)+VLOOKUP($C30,FORM6_111_29!$B$3:$H$211,Accdper!D$1,FALSE),0)</f>
        <v>13125947</v>
      </c>
      <c r="E30">
        <f>IFERROR(VLOOKUP($B30,FORM6_111_29!$B$3:$H$211,Accdper!E$1,FALSE)+VLOOKUP($C30,FORM6_111_29!$B$3:$H$211,Accdper!E$1,FALSE),0)</f>
        <v>817900</v>
      </c>
      <c r="F30">
        <f>IFERROR(VLOOKUP($B30,FORM6_111_29!$B$3:$H$211,Accdper!F$1,FALSE)+VLOOKUP($C30,FORM6_111_29!$B$3:$H$211,Accdper!F$1,FALSE),0)</f>
        <v>2133483</v>
      </c>
      <c r="G30">
        <f>IFERROR(VLOOKUP($B30,FORM6_111_29!$B$3:$H$211,Accdper!G$1,FALSE)+VLOOKUP($C30,FORM6_111_29!$B$3:$H$211,Accdper!G$1,FALSE),0)</f>
        <v>3452576</v>
      </c>
      <c r="H30">
        <f>IFERROR(VLOOKUP($B30,FORM6_111_29!$B$3:$H$211,Accdper!H$1,FALSE)+VLOOKUP($C30,FORM6_111_29!$B$3:$H$211,Accdper!H$1,FALSE),0)</f>
        <v>4795563</v>
      </c>
      <c r="I30">
        <f>IFERROR(VLOOKUP($B30,FORM6_111_29!$B$3:$H$211,Accdper!I$1,FALSE)+VLOOKUP($C30,FORM6_111_29!$B$3:$H$211,Accdper!I$1,FALSE),0)</f>
        <v>0</v>
      </c>
      <c r="J30" t="str">
        <f t="shared" si="0"/>
        <v>TRUE</v>
      </c>
    </row>
    <row r="31" spans="1:10" ht="16.8" x14ac:dyDescent="0.35">
      <c r="A31" s="33" t="s">
        <v>155</v>
      </c>
      <c r="B31" s="33">
        <v>284</v>
      </c>
      <c r="C31" s="33"/>
      <c r="D31">
        <f>IFERROR(VLOOKUP($B31,FORM6_111_29!$B$3:$H$211,Accdper!D$1,FALSE),0)</f>
        <v>0</v>
      </c>
      <c r="E31">
        <f>IFERROR(VLOOKUP($B31,FORM6_111_29!$B$3:$H$211,Accdper!E$1,FALSE),0)</f>
        <v>247925</v>
      </c>
      <c r="F31">
        <f>IFERROR(VLOOKUP($B31,FORM6_111_29!$B$3:$H$211,Accdper!F$1,FALSE),0)</f>
        <v>603981</v>
      </c>
      <c r="G31">
        <f>IFERROR(VLOOKUP($B31,FORM6_111_29!$B$3:$H$211,Accdper!G$1,FALSE),0)</f>
        <v>1115553</v>
      </c>
      <c r="H31">
        <f>IFERROR(VLOOKUP($B31,FORM6_111_29!$B$3:$H$211,Accdper!H$1,FALSE),0)</f>
        <v>1449204</v>
      </c>
      <c r="I31">
        <f>IFERROR(VLOOKUP($B31,FORM6_111_29!$B$3:$H$211,Accdper!I$1,FALSE),0)</f>
        <v>1789245</v>
      </c>
      <c r="J31" t="str">
        <f t="shared" si="0"/>
        <v>TRUE</v>
      </c>
    </row>
    <row r="32" spans="1:10" ht="16.8" x14ac:dyDescent="0.35">
      <c r="A32" s="33" t="s">
        <v>156</v>
      </c>
      <c r="B32" s="33">
        <v>285</v>
      </c>
      <c r="C32" s="33"/>
      <c r="D32">
        <f>IFERROR(VLOOKUP($B32,FORM6_111_29!$B$3:$H$211,Accdper!D$1,FALSE),0)</f>
        <v>0</v>
      </c>
      <c r="E32">
        <f>IFERROR(VLOOKUP($B32,FORM6_111_29!$B$3:$H$211,Accdper!E$1,FALSE),0)</f>
        <v>637982</v>
      </c>
      <c r="F32">
        <f>IFERROR(VLOOKUP($B32,FORM6_111_29!$B$3:$H$211,Accdper!F$1,FALSE),0)</f>
        <v>1413145</v>
      </c>
      <c r="G32">
        <f>IFERROR(VLOOKUP($B32,FORM6_111_29!$B$3:$H$211,Accdper!G$1,FALSE),0)</f>
        <v>2170556</v>
      </c>
      <c r="H32">
        <f>IFERROR(VLOOKUP($B32,FORM6_111_29!$B$3:$H$211,Accdper!H$1,FALSE),0)</f>
        <v>2703157</v>
      </c>
      <c r="I32">
        <f>IFERROR(VLOOKUP($B32,FORM6_111_29!$B$3:$H$211,Accdper!I$1,FALSE),0)</f>
        <v>3239434</v>
      </c>
      <c r="J32" t="str">
        <f t="shared" si="0"/>
        <v>TRUE</v>
      </c>
    </row>
    <row r="33" spans="1:10" ht="16.8" x14ac:dyDescent="0.35">
      <c r="A33" s="33" t="s">
        <v>157</v>
      </c>
      <c r="B33" s="33">
        <v>286</v>
      </c>
      <c r="C33" s="33"/>
      <c r="D33">
        <f>IFERROR(VLOOKUP($B33,FORM6_111_29!$B$3:$H$211,Accdper!D$1,FALSE),0)</f>
        <v>0</v>
      </c>
      <c r="E33">
        <f>IFERROR(VLOOKUP($B33,FORM6_111_29!$B$3:$H$211,Accdper!E$1,FALSE),0)</f>
        <v>14972582</v>
      </c>
      <c r="F33">
        <f>IFERROR(VLOOKUP($B33,FORM6_111_29!$B$3:$H$211,Accdper!F$1,FALSE),0)</f>
        <v>93984461</v>
      </c>
      <c r="G33">
        <f>IFERROR(VLOOKUP($B33,FORM6_111_29!$B$3:$H$211,Accdper!G$1,FALSE),0)</f>
        <v>179831285</v>
      </c>
      <c r="H33">
        <f>IFERROR(VLOOKUP($B33,FORM6_111_29!$B$3:$H$211,Accdper!H$1,FALSE),0)</f>
        <v>267156661</v>
      </c>
      <c r="I33">
        <f>IFERROR(VLOOKUP($B33,FORM6_111_29!$B$3:$H$211,Accdper!I$1,FALSE),0)</f>
        <v>400489945</v>
      </c>
      <c r="J33" t="str">
        <f t="shared" si="0"/>
        <v>TRUE</v>
      </c>
    </row>
    <row r="34" spans="1:10" ht="16.8" x14ac:dyDescent="0.35">
      <c r="A34" s="33" t="s">
        <v>158</v>
      </c>
      <c r="B34" s="33">
        <v>288</v>
      </c>
      <c r="C34" s="33"/>
      <c r="D34">
        <f>IFERROR(VLOOKUP($B34,FORM6_111_29!$B$3:$H$211,Accdper!D$1,FALSE),0)</f>
        <v>0</v>
      </c>
      <c r="E34">
        <f>IFERROR(VLOOKUP($B34,FORM6_111_29!$B$3:$H$211,Accdper!E$1,FALSE),0)</f>
        <v>139221</v>
      </c>
      <c r="F34">
        <f>IFERROR(VLOOKUP($B34,FORM6_111_29!$B$3:$H$211,Accdper!F$1,FALSE),0)</f>
        <v>571075</v>
      </c>
      <c r="G34">
        <f>IFERROR(VLOOKUP($B34,FORM6_111_29!$B$3:$H$211,Accdper!G$1,FALSE),0)</f>
        <v>0</v>
      </c>
      <c r="H34">
        <f>IFERROR(VLOOKUP($B34,FORM6_111_29!$B$3:$H$211,Accdper!H$1,FALSE),0)</f>
        <v>0</v>
      </c>
      <c r="I34">
        <f>IFERROR(VLOOKUP($B34,FORM6_111_29!$B$3:$H$211,Accdper!I$1,FALSE),0)</f>
        <v>0</v>
      </c>
      <c r="J34" t="str">
        <f t="shared" si="0"/>
        <v>TRUE</v>
      </c>
    </row>
    <row r="35" spans="1:10" ht="16.8" x14ac:dyDescent="0.35">
      <c r="A35" s="33" t="s">
        <v>160</v>
      </c>
      <c r="B35" s="33">
        <v>290</v>
      </c>
      <c r="C35" s="33"/>
      <c r="D35">
        <f>IFERROR(VLOOKUP($B35,FORM6_111_29!$B$3:$H$211,Accdper!D$1,FALSE),0)</f>
        <v>0</v>
      </c>
      <c r="E35">
        <f>IFERROR(VLOOKUP($B35,FORM6_111_29!$B$3:$H$211,Accdper!E$1,FALSE),0)</f>
        <v>35022664</v>
      </c>
      <c r="F35">
        <f>IFERROR(VLOOKUP($B35,FORM6_111_29!$B$3:$H$211,Accdper!F$1,FALSE),0)</f>
        <v>83366131</v>
      </c>
      <c r="G35">
        <f>IFERROR(VLOOKUP($B35,FORM6_111_29!$B$3:$H$211,Accdper!G$1,FALSE),0)</f>
        <v>131787500</v>
      </c>
      <c r="H35">
        <f>IFERROR(VLOOKUP($B35,FORM6_111_29!$B$3:$H$211,Accdper!H$1,FALSE),0)</f>
        <v>157265640</v>
      </c>
      <c r="I35">
        <f>IFERROR(VLOOKUP($B35,FORM6_111_29!$B$3:$H$211,Accdper!I$1,FALSE),0)</f>
        <v>199939937</v>
      </c>
      <c r="J35" t="str">
        <f t="shared" si="0"/>
        <v>TRUE</v>
      </c>
    </row>
    <row r="36" spans="1:10" ht="16.8" x14ac:dyDescent="0.35">
      <c r="A36" s="33" t="s">
        <v>162</v>
      </c>
      <c r="B36" s="33">
        <v>293</v>
      </c>
      <c r="C36" s="33"/>
      <c r="D36">
        <f>IFERROR(VLOOKUP($B36,FORM6_111_29!$B$3:$H$211,Accdper!D$1,FALSE),0)</f>
        <v>0</v>
      </c>
      <c r="E36">
        <f>IFERROR(VLOOKUP($B36,FORM6_111_29!$B$3:$H$211,Accdper!E$1,FALSE),0)</f>
        <v>13840251</v>
      </c>
      <c r="F36">
        <f>IFERROR(VLOOKUP($B36,FORM6_111_29!$B$3:$H$211,Accdper!F$1,FALSE),0)</f>
        <v>14888796</v>
      </c>
      <c r="G36">
        <f>IFERROR(VLOOKUP($B36,FORM6_111_29!$B$3:$H$211,Accdper!G$1,FALSE),0)</f>
        <v>15937341</v>
      </c>
      <c r="H36">
        <f>IFERROR(VLOOKUP($B36,FORM6_111_29!$B$3:$H$211,Accdper!H$1,FALSE),0)</f>
        <v>16977725</v>
      </c>
      <c r="I36">
        <f>IFERROR(VLOOKUP($B36,FORM6_111_29!$B$3:$H$211,Accdper!I$1,FALSE),0)</f>
        <v>18022481</v>
      </c>
      <c r="J36" t="str">
        <f t="shared" si="0"/>
        <v>TRUE</v>
      </c>
    </row>
    <row r="37" spans="1:10" ht="16.8" x14ac:dyDescent="0.35">
      <c r="A37" s="33" t="s">
        <v>163</v>
      </c>
      <c r="B37" s="33">
        <v>294</v>
      </c>
      <c r="C37" s="33"/>
      <c r="D37">
        <f>IFERROR(VLOOKUP($B37,FORM6_111_29!$B$3:$H$211,Accdper!D$1,FALSE),0)</f>
        <v>0</v>
      </c>
      <c r="E37">
        <f>IFERROR(VLOOKUP($B37,FORM6_111_29!$B$3:$H$211,Accdper!E$1,FALSE),0)</f>
        <v>0</v>
      </c>
      <c r="F37">
        <f>IFERROR(VLOOKUP($B37,FORM6_111_29!$B$3:$H$211,Accdper!F$1,FALSE),0)</f>
        <v>0</v>
      </c>
      <c r="G37">
        <f>IFERROR(VLOOKUP($B37,FORM6_111_29!$B$3:$H$211,Accdper!G$1,FALSE),0)</f>
        <v>48255980</v>
      </c>
      <c r="H37">
        <f>IFERROR(VLOOKUP($B37,FORM6_111_29!$B$3:$H$211,Accdper!H$1,FALSE),0)</f>
        <v>51706600</v>
      </c>
      <c r="I37">
        <f>IFERROR(VLOOKUP($B37,FORM6_111_29!$B$3:$H$211,Accdper!I$1,FALSE),0)</f>
        <v>55209244</v>
      </c>
      <c r="J37" t="str">
        <f t="shared" si="0"/>
        <v>TRUE</v>
      </c>
    </row>
    <row r="38" spans="1:10" ht="16.8" x14ac:dyDescent="0.35">
      <c r="A38" s="33" t="s">
        <v>164</v>
      </c>
      <c r="B38" s="33">
        <v>295</v>
      </c>
      <c r="C38" s="33"/>
      <c r="D38">
        <f>IFERROR(VLOOKUP($B38,FORM6_111_29!$B$3:$H$211,Accdper!D$1,FALSE),0)</f>
        <v>0</v>
      </c>
      <c r="E38">
        <f>IFERROR(VLOOKUP($B38,FORM6_111_29!$B$3:$H$211,Accdper!E$1,FALSE),0)</f>
        <v>0</v>
      </c>
      <c r="F38">
        <f>IFERROR(VLOOKUP($B38,FORM6_111_29!$B$3:$H$211,Accdper!F$1,FALSE),0)</f>
        <v>943521</v>
      </c>
      <c r="G38">
        <f>IFERROR(VLOOKUP($B38,FORM6_111_29!$B$3:$H$211,Accdper!G$1,FALSE),0)</f>
        <v>12236675</v>
      </c>
      <c r="H38">
        <f>IFERROR(VLOOKUP($B38,FORM6_111_29!$B$3:$H$211,Accdper!H$1,FALSE),0)</f>
        <v>23576074</v>
      </c>
      <c r="I38">
        <f>IFERROR(VLOOKUP($B38,FORM6_111_29!$B$3:$H$211,Accdper!I$1,FALSE),0)</f>
        <v>34943329</v>
      </c>
      <c r="J38" t="str">
        <f t="shared" si="0"/>
        <v>TRUE</v>
      </c>
    </row>
    <row r="39" spans="1:10" ht="16.8" x14ac:dyDescent="0.35">
      <c r="A39" s="33" t="s">
        <v>165</v>
      </c>
      <c r="B39" s="33">
        <v>296</v>
      </c>
      <c r="C39" s="33"/>
      <c r="D39">
        <f>IFERROR(VLOOKUP($B39,FORM6_111_29!$B$3:$H$211,Accdper!D$1,FALSE),0)</f>
        <v>0</v>
      </c>
      <c r="E39">
        <f>IFERROR(VLOOKUP($B39,FORM6_111_29!$B$3:$H$211,Accdper!E$1,FALSE),0)</f>
        <v>0</v>
      </c>
      <c r="F39">
        <f>IFERROR(VLOOKUP($B39,FORM6_111_29!$B$3:$H$211,Accdper!F$1,FALSE),0)</f>
        <v>1382311</v>
      </c>
      <c r="G39">
        <f>IFERROR(VLOOKUP($B39,FORM6_111_29!$B$3:$H$211,Accdper!G$1,FALSE),0)</f>
        <v>1496390</v>
      </c>
      <c r="H39">
        <f>IFERROR(VLOOKUP($B39,FORM6_111_29!$B$3:$H$211,Accdper!H$1,FALSE),0)</f>
        <v>1613290</v>
      </c>
      <c r="I39">
        <f>IFERROR(VLOOKUP($B39,FORM6_111_29!$B$3:$H$211,Accdper!I$1,FALSE),0)</f>
        <v>1738955</v>
      </c>
      <c r="J39" t="str">
        <f t="shared" si="0"/>
        <v>TRUE</v>
      </c>
    </row>
    <row r="40" spans="1:10" ht="16.8" x14ac:dyDescent="0.35">
      <c r="A40" s="33" t="s">
        <v>166</v>
      </c>
      <c r="B40" s="33">
        <v>297</v>
      </c>
      <c r="C40" s="33"/>
      <c r="D40">
        <f>IFERROR(VLOOKUP($B40,FORM6_111_29!$B$3:$H$211,Accdper!D$1,FALSE),0)</f>
        <v>0</v>
      </c>
      <c r="E40">
        <f>IFERROR(VLOOKUP($B40,FORM6_111_29!$B$3:$H$211,Accdper!E$1,FALSE),0)</f>
        <v>0</v>
      </c>
      <c r="F40">
        <f>IFERROR(VLOOKUP($B40,FORM6_111_29!$B$3:$H$211,Accdper!F$1,FALSE),0)</f>
        <v>6635053</v>
      </c>
      <c r="G40">
        <f>IFERROR(VLOOKUP($B40,FORM6_111_29!$B$3:$H$211,Accdper!G$1,FALSE),0)</f>
        <v>13986726</v>
      </c>
      <c r="H40">
        <f>IFERROR(VLOOKUP($B40,FORM6_111_29!$B$3:$H$211,Accdper!H$1,FALSE),0)</f>
        <v>35455236</v>
      </c>
      <c r="I40">
        <f>IFERROR(VLOOKUP($B40,FORM6_111_29!$B$3:$H$211,Accdper!I$1,FALSE),0)</f>
        <v>62572138</v>
      </c>
      <c r="J40" t="str">
        <f t="shared" si="0"/>
        <v>TRUE</v>
      </c>
    </row>
    <row r="41" spans="1:10" ht="16.8" x14ac:dyDescent="0.35">
      <c r="A41" s="33" t="s">
        <v>167</v>
      </c>
      <c r="B41" s="33">
        <v>298</v>
      </c>
      <c r="C41" s="33"/>
      <c r="D41">
        <f>IFERROR(VLOOKUP($B41,FORM6_111_29!$B$3:$H$211,Accdper!D$1,FALSE),0)</f>
        <v>0</v>
      </c>
      <c r="E41">
        <f>IFERROR(VLOOKUP($B41,FORM6_111_29!$B$3:$H$211,Accdper!E$1,FALSE),0)</f>
        <v>0</v>
      </c>
      <c r="F41">
        <f>IFERROR(VLOOKUP($B41,FORM6_111_29!$B$3:$H$211,Accdper!F$1,FALSE),0)</f>
        <v>0</v>
      </c>
      <c r="G41">
        <f>IFERROR(VLOOKUP($B41,FORM6_111_29!$B$3:$H$211,Accdper!G$1,FALSE),0)</f>
        <v>0</v>
      </c>
      <c r="H41">
        <f>IFERROR(VLOOKUP($B41,FORM6_111_29!$B$3:$H$211,Accdper!H$1,FALSE),0)</f>
        <v>0</v>
      </c>
      <c r="I41">
        <f>IFERROR(VLOOKUP($B41,FORM6_111_29!$B$3:$H$211,Accdper!I$1,FALSE),0)</f>
        <v>0</v>
      </c>
      <c r="J41" t="str">
        <f t="shared" si="0"/>
        <v>TRUE</v>
      </c>
    </row>
    <row r="42" spans="1:10" ht="16.8" x14ac:dyDescent="0.35">
      <c r="A42" s="33" t="s">
        <v>169</v>
      </c>
      <c r="B42" s="33">
        <v>301</v>
      </c>
      <c r="C42" s="33"/>
      <c r="D42">
        <f>IFERROR(VLOOKUP($B42,FORM6_111_29!$B$3:$H$211,Accdper!D$1,FALSE),0)</f>
        <v>0</v>
      </c>
      <c r="E42">
        <f>IFERROR(VLOOKUP($B42,FORM6_111_29!$B$3:$H$211,Accdper!E$1,FALSE),0)</f>
        <v>0</v>
      </c>
      <c r="F42">
        <f>IFERROR(VLOOKUP($B42,FORM6_111_29!$B$3:$H$211,Accdper!F$1,FALSE),0)</f>
        <v>0</v>
      </c>
      <c r="G42">
        <f>IFERROR(VLOOKUP($B42,FORM6_111_29!$B$3:$H$211,Accdper!G$1,FALSE),0)</f>
        <v>101169344</v>
      </c>
      <c r="H42">
        <f>IFERROR(VLOOKUP($B42,FORM6_111_29!$B$3:$H$211,Accdper!H$1,FALSE),0)</f>
        <v>109231950</v>
      </c>
      <c r="I42">
        <f>IFERROR(VLOOKUP($B42,FORM6_111_29!$B$3:$H$211,Accdper!I$1,FALSE),0)</f>
        <v>118152338</v>
      </c>
      <c r="J42" t="str">
        <f t="shared" si="0"/>
        <v>TRUE</v>
      </c>
    </row>
    <row r="43" spans="1:10" ht="16.8" x14ac:dyDescent="0.35">
      <c r="A43" s="33" t="s">
        <v>170</v>
      </c>
      <c r="B43" s="33">
        <v>303</v>
      </c>
      <c r="C43" s="33"/>
      <c r="D43">
        <f>IFERROR(VLOOKUP($B43,FORM6_111_29!$B$3:$H$211,Accdper!D$1,FALSE),0)</f>
        <v>0</v>
      </c>
      <c r="E43">
        <f>IFERROR(VLOOKUP($B43,FORM6_111_29!$B$3:$H$211,Accdper!E$1,FALSE),0)</f>
        <v>0</v>
      </c>
      <c r="F43">
        <f>IFERROR(VLOOKUP($B43,FORM6_111_29!$B$3:$H$211,Accdper!F$1,FALSE),0)</f>
        <v>0</v>
      </c>
      <c r="G43">
        <f>IFERROR(VLOOKUP($B43,FORM6_111_29!$B$3:$H$211,Accdper!G$1,FALSE),0)</f>
        <v>0</v>
      </c>
      <c r="H43">
        <f>IFERROR(VLOOKUP($B43,FORM6_111_29!$B$3:$H$211,Accdper!H$1,FALSE),0)</f>
        <v>1503590</v>
      </c>
      <c r="I43">
        <f>IFERROR(VLOOKUP($B43,FORM6_111_29!$B$3:$H$211,Accdper!I$1,FALSE),0)</f>
        <v>0</v>
      </c>
      <c r="J43" t="str">
        <f t="shared" si="0"/>
        <v>TRUE</v>
      </c>
    </row>
    <row r="44" spans="1:10" ht="16.8" x14ac:dyDescent="0.35">
      <c r="A44" s="33" t="s">
        <v>171</v>
      </c>
      <c r="B44" s="33">
        <v>304</v>
      </c>
      <c r="C44" s="33"/>
      <c r="D44">
        <f>IFERROR(VLOOKUP($B44,FORM6_111_29!$B$3:$H$211,Accdper!D$1,FALSE),0)</f>
        <v>0</v>
      </c>
      <c r="E44">
        <f>IFERROR(VLOOKUP($B44,FORM6_111_29!$B$3:$H$211,Accdper!E$1,FALSE),0)</f>
        <v>0</v>
      </c>
      <c r="F44">
        <f>IFERROR(VLOOKUP($B44,FORM6_111_29!$B$3:$H$211,Accdper!F$1,FALSE),0)</f>
        <v>0</v>
      </c>
      <c r="G44">
        <f>IFERROR(VLOOKUP($B44,FORM6_111_29!$B$3:$H$211,Accdper!G$1,FALSE),0)</f>
        <v>77210</v>
      </c>
      <c r="H44">
        <f>IFERROR(VLOOKUP($B44,FORM6_111_29!$B$3:$H$211,Accdper!H$1,FALSE),0)</f>
        <v>233718</v>
      </c>
      <c r="I44">
        <f>IFERROR(VLOOKUP($B44,FORM6_111_29!$B$3:$H$211,Accdper!I$1,FALSE),0)</f>
        <v>398672</v>
      </c>
      <c r="J44" t="str">
        <f t="shared" si="0"/>
        <v>TRUE</v>
      </c>
    </row>
    <row r="45" spans="1:10" ht="16.8" x14ac:dyDescent="0.35">
      <c r="A45" s="33" t="s">
        <v>172</v>
      </c>
      <c r="B45" s="33">
        <v>305</v>
      </c>
      <c r="C45" s="33"/>
      <c r="D45">
        <f>IFERROR(VLOOKUP($B45,FORM6_111_29!$B$3:$H$211,Accdper!D$1,FALSE),0)</f>
        <v>0</v>
      </c>
      <c r="E45">
        <f>IFERROR(VLOOKUP($B45,FORM6_111_29!$B$3:$H$211,Accdper!E$1,FALSE),0)</f>
        <v>0</v>
      </c>
      <c r="F45">
        <f>IFERROR(VLOOKUP($B45,FORM6_111_29!$B$3:$H$211,Accdper!F$1,FALSE),0)</f>
        <v>0</v>
      </c>
      <c r="G45">
        <f>IFERROR(VLOOKUP($B45,FORM6_111_29!$B$3:$H$211,Accdper!G$1,FALSE),0)</f>
        <v>0</v>
      </c>
      <c r="H45">
        <f>IFERROR(VLOOKUP($B45,FORM6_111_29!$B$3:$H$211,Accdper!H$1,FALSE),0)</f>
        <v>10483176</v>
      </c>
      <c r="I45">
        <f>IFERROR(VLOOKUP($B45,FORM6_111_29!$B$3:$H$211,Accdper!I$1,FALSE),0)</f>
        <v>24076094</v>
      </c>
      <c r="J45" t="str">
        <f t="shared" si="0"/>
        <v>TRUE</v>
      </c>
    </row>
    <row r="46" spans="1:10" ht="16.8" x14ac:dyDescent="0.35">
      <c r="A46" s="33" t="s">
        <v>173</v>
      </c>
      <c r="B46" s="33">
        <v>306</v>
      </c>
      <c r="C46" s="33"/>
      <c r="D46">
        <f>IFERROR(VLOOKUP($B46,FORM6_111_29!$B$3:$H$211,Accdper!D$1,FALSE),0)</f>
        <v>0</v>
      </c>
      <c r="E46">
        <f>IFERROR(VLOOKUP($B46,FORM6_111_29!$B$3:$H$211,Accdper!E$1,FALSE),0)</f>
        <v>0</v>
      </c>
      <c r="F46">
        <f>IFERROR(VLOOKUP($B46,FORM6_111_29!$B$3:$H$211,Accdper!F$1,FALSE),0)</f>
        <v>0</v>
      </c>
      <c r="G46">
        <f>IFERROR(VLOOKUP($B46,FORM6_111_29!$B$3:$H$211,Accdper!G$1,FALSE),0)</f>
        <v>84841</v>
      </c>
      <c r="H46">
        <f>IFERROR(VLOOKUP($B46,FORM6_111_29!$B$3:$H$211,Accdper!H$1,FALSE),0)</f>
        <v>0</v>
      </c>
      <c r="I46">
        <f>IFERROR(VLOOKUP($B46,FORM6_111_29!$B$3:$H$211,Accdper!I$1,FALSE),0)</f>
        <v>0</v>
      </c>
      <c r="J46" t="str">
        <f t="shared" si="0"/>
        <v>TRUE</v>
      </c>
    </row>
    <row r="47" spans="1:10" ht="16.8" x14ac:dyDescent="0.35">
      <c r="A47" s="33" t="s">
        <v>174</v>
      </c>
      <c r="B47" s="33">
        <v>307</v>
      </c>
      <c r="C47" s="33"/>
      <c r="D47">
        <f>IFERROR(VLOOKUP($B47,FORM6_111_29!$B$3:$H$211,Accdper!D$1,FALSE),0)</f>
        <v>0</v>
      </c>
      <c r="E47">
        <f>IFERROR(VLOOKUP($B47,FORM6_111_29!$B$3:$H$211,Accdper!E$1,FALSE),0)</f>
        <v>0</v>
      </c>
      <c r="F47">
        <f>IFERROR(VLOOKUP($B47,FORM6_111_29!$B$3:$H$211,Accdper!F$1,FALSE),0)</f>
        <v>0</v>
      </c>
      <c r="G47">
        <f>IFERROR(VLOOKUP($B47,FORM6_111_29!$B$3:$H$211,Accdper!G$1,FALSE),0)</f>
        <v>3785146</v>
      </c>
      <c r="H47">
        <f>IFERROR(VLOOKUP($B47,FORM6_111_29!$B$3:$H$211,Accdper!H$1,FALSE),0)</f>
        <v>6505467</v>
      </c>
      <c r="I47">
        <f>IFERROR(VLOOKUP($B47,FORM6_111_29!$B$3:$H$211,Accdper!I$1,FALSE),0)</f>
        <v>9166944</v>
      </c>
      <c r="J47" t="str">
        <f t="shared" si="0"/>
        <v>TRUE</v>
      </c>
    </row>
    <row r="48" spans="1:10" ht="16.8" x14ac:dyDescent="0.35">
      <c r="A48" s="33" t="s">
        <v>175</v>
      </c>
      <c r="B48" s="33">
        <v>308</v>
      </c>
      <c r="C48" s="33"/>
      <c r="D48">
        <f>IFERROR(VLOOKUP($B48,FORM6_111_29!$B$3:$H$211,Accdper!D$1,FALSE),0)</f>
        <v>0</v>
      </c>
      <c r="E48">
        <f>IFERROR(VLOOKUP($B48,FORM6_111_29!$B$3:$H$211,Accdper!E$1,FALSE),0)</f>
        <v>0</v>
      </c>
      <c r="F48">
        <f>IFERROR(VLOOKUP($B48,FORM6_111_29!$B$3:$H$211,Accdper!F$1,FALSE),0)</f>
        <v>0</v>
      </c>
      <c r="G48">
        <f>IFERROR(VLOOKUP($B48,FORM6_111_29!$B$3:$H$211,Accdper!G$1,FALSE),0)</f>
        <v>640405</v>
      </c>
      <c r="H48">
        <f>IFERROR(VLOOKUP($B48,FORM6_111_29!$B$3:$H$211,Accdper!H$1,FALSE),0)</f>
        <v>841514</v>
      </c>
      <c r="I48">
        <f>IFERROR(VLOOKUP($B48,FORM6_111_29!$B$3:$H$211,Accdper!I$1,FALSE),0)</f>
        <v>1222238</v>
      </c>
      <c r="J48" t="str">
        <f t="shared" si="0"/>
        <v>TRUE</v>
      </c>
    </row>
    <row r="49" spans="1:10" ht="16.8" x14ac:dyDescent="0.35">
      <c r="A49" s="33" t="s">
        <v>176</v>
      </c>
      <c r="B49" s="33">
        <v>309</v>
      </c>
      <c r="C49" s="33"/>
      <c r="D49">
        <f>IFERROR(VLOOKUP($B49,FORM6_111_29!$B$3:$H$211,Accdper!D$1,FALSE),0)</f>
        <v>0</v>
      </c>
      <c r="E49">
        <f>IFERROR(VLOOKUP($B49,FORM6_111_29!$B$3:$H$211,Accdper!E$1,FALSE),0)</f>
        <v>0</v>
      </c>
      <c r="F49">
        <f>IFERROR(VLOOKUP($B49,FORM6_111_29!$B$3:$H$211,Accdper!F$1,FALSE),0)</f>
        <v>0</v>
      </c>
      <c r="G49">
        <f>IFERROR(VLOOKUP($B49,FORM6_111_29!$B$3:$H$211,Accdper!G$1,FALSE),0)</f>
        <v>182486</v>
      </c>
      <c r="H49">
        <f>IFERROR(VLOOKUP($B49,FORM6_111_29!$B$3:$H$211,Accdper!H$1,FALSE),0)</f>
        <v>293677</v>
      </c>
      <c r="I49">
        <f>IFERROR(VLOOKUP($B49,FORM6_111_29!$B$3:$H$211,Accdper!I$1,FALSE),0)</f>
        <v>404866</v>
      </c>
      <c r="J49" t="str">
        <f t="shared" si="0"/>
        <v>TRUE</v>
      </c>
    </row>
    <row r="50" spans="1:10" ht="16.8" x14ac:dyDescent="0.35">
      <c r="A50" s="33" t="s">
        <v>177</v>
      </c>
      <c r="B50" s="33">
        <v>310</v>
      </c>
      <c r="C50" s="33"/>
      <c r="D50">
        <f>IFERROR(VLOOKUP($B50,FORM6_111_29!$B$3:$H$211,Accdper!D$1,FALSE),0)</f>
        <v>0</v>
      </c>
      <c r="E50">
        <f>IFERROR(VLOOKUP($B50,FORM6_111_29!$B$3:$H$211,Accdper!E$1,FALSE),0)</f>
        <v>0</v>
      </c>
      <c r="F50">
        <f>IFERROR(VLOOKUP($B50,FORM6_111_29!$B$3:$H$211,Accdper!F$1,FALSE),0)</f>
        <v>0</v>
      </c>
      <c r="G50">
        <f>IFERROR(VLOOKUP($B50,FORM6_111_29!$B$3:$H$211,Accdper!G$1,FALSE),0)</f>
        <v>0</v>
      </c>
      <c r="H50">
        <f>IFERROR(VLOOKUP($B50,FORM6_111_29!$B$3:$H$211,Accdper!H$1,FALSE),0)</f>
        <v>0</v>
      </c>
      <c r="I50">
        <f>IFERROR(VLOOKUP($B50,FORM6_111_29!$B$3:$H$211,Accdper!I$1,FALSE),0)</f>
        <v>0</v>
      </c>
      <c r="J50" t="str">
        <f t="shared" si="0"/>
        <v>TRUE</v>
      </c>
    </row>
    <row r="51" spans="1:10" ht="16.8" x14ac:dyDescent="0.35">
      <c r="A51" s="33" t="s">
        <v>178</v>
      </c>
      <c r="B51" s="33">
        <v>311</v>
      </c>
      <c r="C51" s="33"/>
      <c r="D51">
        <f>IFERROR(VLOOKUP($B51,FORM6_111_29!$B$3:$H$211,Accdper!D$1,FALSE),0)</f>
        <v>0</v>
      </c>
      <c r="E51">
        <f>IFERROR(VLOOKUP($B51,FORM6_111_29!$B$3:$H$211,Accdper!E$1,FALSE),0)</f>
        <v>0</v>
      </c>
      <c r="F51">
        <f>IFERROR(VLOOKUP($B51,FORM6_111_29!$B$3:$H$211,Accdper!F$1,FALSE),0)</f>
        <v>0</v>
      </c>
      <c r="G51">
        <f>IFERROR(VLOOKUP($B51,FORM6_111_29!$B$3:$H$211,Accdper!G$1,FALSE),0)</f>
        <v>0</v>
      </c>
      <c r="H51">
        <f>IFERROR(VLOOKUP($B51,FORM6_111_29!$B$3:$H$211,Accdper!H$1,FALSE),0)</f>
        <v>9823177</v>
      </c>
      <c r="I51">
        <f>IFERROR(VLOOKUP($B51,FORM6_111_29!$B$3:$H$211,Accdper!I$1,FALSE),0)</f>
        <v>0</v>
      </c>
      <c r="J51" t="str">
        <f t="shared" si="0"/>
        <v>TRUE</v>
      </c>
    </row>
    <row r="52" spans="1:10" ht="16.8" x14ac:dyDescent="0.35">
      <c r="A52" s="33" t="s">
        <v>179</v>
      </c>
      <c r="B52" s="33">
        <v>312</v>
      </c>
      <c r="C52" s="33"/>
      <c r="D52">
        <f>IFERROR(VLOOKUP($B52,FORM6_111_29!$B$3:$H$211,Accdper!D$1,FALSE),0)</f>
        <v>0</v>
      </c>
      <c r="E52">
        <f>IFERROR(VLOOKUP($B52,FORM6_111_29!$B$3:$H$211,Accdper!E$1,FALSE),0)</f>
        <v>0</v>
      </c>
      <c r="F52">
        <f>IFERROR(VLOOKUP($B52,FORM6_111_29!$B$3:$H$211,Accdper!F$1,FALSE),0)</f>
        <v>0</v>
      </c>
      <c r="G52">
        <f>IFERROR(VLOOKUP($B52,FORM6_111_29!$B$3:$H$211,Accdper!G$1,FALSE),0)</f>
        <v>0</v>
      </c>
      <c r="H52">
        <f>IFERROR(VLOOKUP($B52,FORM6_111_29!$B$3:$H$211,Accdper!H$1,FALSE),0)</f>
        <v>65094273</v>
      </c>
      <c r="I52">
        <f>IFERROR(VLOOKUP($B52,FORM6_111_29!$B$3:$H$211,Accdper!I$1,FALSE),0)</f>
        <v>177599110</v>
      </c>
      <c r="J52" t="str">
        <f t="shared" si="0"/>
        <v>TRUE</v>
      </c>
    </row>
    <row r="53" spans="1:10" ht="16.8" x14ac:dyDescent="0.35">
      <c r="A53" s="33" t="s">
        <v>180</v>
      </c>
      <c r="B53" s="33">
        <v>313</v>
      </c>
      <c r="C53" s="33"/>
      <c r="D53">
        <f>IFERROR(VLOOKUP($B53,FORM6_111_29!$B$3:$H$211,Accdper!D$1,FALSE),0)</f>
        <v>0</v>
      </c>
      <c r="E53">
        <f>IFERROR(VLOOKUP($B53,FORM6_111_29!$B$3:$H$211,Accdper!E$1,FALSE),0)</f>
        <v>0</v>
      </c>
      <c r="F53">
        <f>IFERROR(VLOOKUP($B53,FORM6_111_29!$B$3:$H$211,Accdper!F$1,FALSE),0)</f>
        <v>0</v>
      </c>
      <c r="G53">
        <f>IFERROR(VLOOKUP($B53,FORM6_111_29!$B$3:$H$211,Accdper!G$1,FALSE),0)</f>
        <v>0</v>
      </c>
      <c r="H53">
        <f>IFERROR(VLOOKUP($B53,FORM6_111_29!$B$3:$H$211,Accdper!H$1,FALSE),0)</f>
        <v>5454302</v>
      </c>
      <c r="I53">
        <f>IFERROR(VLOOKUP($B53,FORM6_111_29!$B$3:$H$211,Accdper!I$1,FALSE),0)</f>
        <v>8288249</v>
      </c>
      <c r="J53" t="str">
        <f t="shared" si="0"/>
        <v>TRUE</v>
      </c>
    </row>
    <row r="54" spans="1:10" ht="16.8" x14ac:dyDescent="0.35">
      <c r="A54" s="33" t="s">
        <v>181</v>
      </c>
      <c r="B54" s="33">
        <v>314</v>
      </c>
      <c r="C54" s="33"/>
      <c r="D54">
        <f>IFERROR(VLOOKUP($B54,FORM6_111_29!$B$3:$H$211,Accdper!D$1,FALSE),0)</f>
        <v>0</v>
      </c>
      <c r="E54">
        <f>IFERROR(VLOOKUP($B54,FORM6_111_29!$B$3:$H$211,Accdper!E$1,FALSE),0)</f>
        <v>0</v>
      </c>
      <c r="F54">
        <f>IFERROR(VLOOKUP($B54,FORM6_111_29!$B$3:$H$211,Accdper!F$1,FALSE),0)</f>
        <v>0</v>
      </c>
      <c r="G54">
        <f>IFERROR(VLOOKUP($B54,FORM6_111_29!$B$3:$H$211,Accdper!G$1,FALSE),0)</f>
        <v>0</v>
      </c>
      <c r="H54">
        <f>IFERROR(VLOOKUP($B54,FORM6_111_29!$B$3:$H$211,Accdper!H$1,FALSE),0)</f>
        <v>7053321</v>
      </c>
      <c r="I54">
        <f>IFERROR(VLOOKUP($B54,FORM6_111_29!$B$3:$H$211,Accdper!I$1,FALSE),0)</f>
        <v>20161300</v>
      </c>
      <c r="J54" t="str">
        <f t="shared" si="0"/>
        <v>TRUE</v>
      </c>
    </row>
    <row r="55" spans="1:10" ht="16.8" x14ac:dyDescent="0.35">
      <c r="A55" s="33" t="s">
        <v>182</v>
      </c>
      <c r="B55" s="33">
        <v>315</v>
      </c>
      <c r="C55" s="33"/>
      <c r="D55">
        <f>IFERROR(VLOOKUP($B55,FORM6_111_29!$B$3:$H$211,Accdper!D$1,FALSE),0)</f>
        <v>0</v>
      </c>
      <c r="E55">
        <f>IFERROR(VLOOKUP($B55,FORM6_111_29!$B$3:$H$211,Accdper!E$1,FALSE),0)</f>
        <v>0</v>
      </c>
      <c r="F55">
        <f>IFERROR(VLOOKUP($B55,FORM6_111_29!$B$3:$H$211,Accdper!F$1,FALSE),0)</f>
        <v>0</v>
      </c>
      <c r="G55">
        <f>IFERROR(VLOOKUP($B55,FORM6_111_29!$B$3:$H$211,Accdper!G$1,FALSE),0)</f>
        <v>0</v>
      </c>
      <c r="H55">
        <f>IFERROR(VLOOKUP($B55,FORM6_111_29!$B$3:$H$211,Accdper!H$1,FALSE),0)</f>
        <v>4081115</v>
      </c>
      <c r="I55">
        <f>IFERROR(VLOOKUP($B55,FORM6_111_29!$B$3:$H$211,Accdper!I$1,FALSE),0)</f>
        <v>31019572</v>
      </c>
      <c r="J55" t="str">
        <f t="shared" si="0"/>
        <v>TRUE</v>
      </c>
    </row>
    <row r="56" spans="1:10" ht="16.8" x14ac:dyDescent="0.35">
      <c r="A56" s="33" t="s">
        <v>183</v>
      </c>
      <c r="B56" s="33">
        <v>316</v>
      </c>
      <c r="C56" s="33"/>
      <c r="D56">
        <f>IFERROR(VLOOKUP($B56,FORM6_111_29!$B$3:$H$211,Accdper!D$1,FALSE),0)</f>
        <v>0</v>
      </c>
      <c r="E56">
        <f>IFERROR(VLOOKUP($B56,FORM6_111_29!$B$3:$H$211,Accdper!E$1,FALSE),0)</f>
        <v>0</v>
      </c>
      <c r="F56">
        <f>IFERROR(VLOOKUP($B56,FORM6_111_29!$B$3:$H$211,Accdper!F$1,FALSE),0)</f>
        <v>0</v>
      </c>
      <c r="G56">
        <f>IFERROR(VLOOKUP($B56,FORM6_111_29!$B$3:$H$211,Accdper!G$1,FALSE),0)</f>
        <v>0</v>
      </c>
      <c r="H56">
        <f>IFERROR(VLOOKUP($B56,FORM6_111_29!$B$3:$H$211,Accdper!H$1,FALSE),0)</f>
        <v>0</v>
      </c>
      <c r="I56">
        <f>IFERROR(VLOOKUP($B56,FORM6_111_29!$B$3:$H$211,Accdper!I$1,FALSE),0)</f>
        <v>12122287</v>
      </c>
      <c r="J56" t="str">
        <f t="shared" si="0"/>
        <v>TRUE</v>
      </c>
    </row>
    <row r="57" spans="1:10" ht="16.8" x14ac:dyDescent="0.35">
      <c r="A57" s="33" t="s">
        <v>184</v>
      </c>
      <c r="B57" s="33">
        <v>317</v>
      </c>
      <c r="C57" s="33"/>
      <c r="D57">
        <f>IFERROR(VLOOKUP($B57,FORM6_111_29!$B$3:$H$211,Accdper!D$1,FALSE),0)</f>
        <v>0</v>
      </c>
      <c r="E57">
        <f>IFERROR(VLOOKUP($B57,FORM6_111_29!$B$3:$H$211,Accdper!E$1,FALSE),0)</f>
        <v>0</v>
      </c>
      <c r="F57">
        <f>IFERROR(VLOOKUP($B57,FORM6_111_29!$B$3:$H$211,Accdper!F$1,FALSE),0)</f>
        <v>0</v>
      </c>
      <c r="G57">
        <f>IFERROR(VLOOKUP($B57,FORM6_111_29!$B$3:$H$211,Accdper!G$1,FALSE),0)</f>
        <v>0</v>
      </c>
      <c r="H57">
        <f>IFERROR(VLOOKUP($B57,FORM6_111_29!$B$3:$H$211,Accdper!H$1,FALSE),0)</f>
        <v>2560362</v>
      </c>
      <c r="I57">
        <f>IFERROR(VLOOKUP($B57,FORM6_111_29!$B$3:$H$211,Accdper!I$1,FALSE),0)</f>
        <v>3401435</v>
      </c>
      <c r="J57" t="str">
        <f t="shared" si="0"/>
        <v>TRUE</v>
      </c>
    </row>
    <row r="58" spans="1:10" ht="16.8" x14ac:dyDescent="0.35">
      <c r="A58" s="33" t="s">
        <v>185</v>
      </c>
      <c r="B58" s="33">
        <v>318</v>
      </c>
      <c r="C58" s="33"/>
      <c r="D58">
        <f>IFERROR(VLOOKUP($B58,FORM6_111_29!$B$3:$H$211,Accdper!D$1,FALSE),0)</f>
        <v>0</v>
      </c>
      <c r="E58">
        <f>IFERROR(VLOOKUP($B58,FORM6_111_29!$B$3:$H$211,Accdper!E$1,FALSE),0)</f>
        <v>0</v>
      </c>
      <c r="F58">
        <f>IFERROR(VLOOKUP($B58,FORM6_111_29!$B$3:$H$211,Accdper!F$1,FALSE),0)</f>
        <v>0</v>
      </c>
      <c r="G58">
        <f>IFERROR(VLOOKUP($B58,FORM6_111_29!$B$3:$H$211,Accdper!G$1,FALSE),0)</f>
        <v>0</v>
      </c>
      <c r="H58">
        <f>IFERROR(VLOOKUP($B58,FORM6_111_29!$B$3:$H$211,Accdper!H$1,FALSE),0)</f>
        <v>2162883</v>
      </c>
      <c r="I58">
        <f>IFERROR(VLOOKUP($B58,FORM6_111_29!$B$3:$H$211,Accdper!I$1,FALSE),0)</f>
        <v>9884780</v>
      </c>
      <c r="J58" t="str">
        <f t="shared" si="0"/>
        <v>TRUE</v>
      </c>
    </row>
    <row r="59" spans="1:10" ht="16.8" x14ac:dyDescent="0.35">
      <c r="A59" s="33" t="s">
        <v>186</v>
      </c>
      <c r="B59" s="33">
        <v>320</v>
      </c>
      <c r="C59" s="33"/>
      <c r="D59">
        <f>IFERROR(VLOOKUP($B59,FORM6_111_29!$B$3:$H$211,Accdper!D$1,FALSE),0)</f>
        <v>0</v>
      </c>
      <c r="E59">
        <f>IFERROR(VLOOKUP($B59,FORM6_111_29!$B$3:$H$211,Accdper!E$1,FALSE),0)</f>
        <v>0</v>
      </c>
      <c r="F59">
        <f>IFERROR(VLOOKUP($B59,FORM6_111_29!$B$3:$H$211,Accdper!F$1,FALSE),0)</f>
        <v>0</v>
      </c>
      <c r="G59">
        <f>IFERROR(VLOOKUP($B59,FORM6_111_29!$B$3:$H$211,Accdper!G$1,FALSE),0)</f>
        <v>0</v>
      </c>
      <c r="H59">
        <f>IFERROR(VLOOKUP($B59,FORM6_111_29!$B$3:$H$211,Accdper!H$1,FALSE),0)</f>
        <v>6244260</v>
      </c>
      <c r="I59">
        <f>IFERROR(VLOOKUP($B59,FORM6_111_29!$B$3:$H$211,Accdper!I$1,FALSE),0)</f>
        <v>10460587</v>
      </c>
      <c r="J59" t="str">
        <f t="shared" si="0"/>
        <v>TRUE</v>
      </c>
    </row>
    <row r="60" spans="1:10" ht="16.8" x14ac:dyDescent="0.35">
      <c r="A60" s="33" t="s">
        <v>187</v>
      </c>
      <c r="B60" s="33">
        <v>321</v>
      </c>
      <c r="C60" s="33"/>
      <c r="D60">
        <f>IFERROR(VLOOKUP($B60,FORM6_111_29!$B$3:$H$211,Accdper!D$1,FALSE),0)</f>
        <v>0</v>
      </c>
      <c r="E60">
        <f>IFERROR(VLOOKUP($B60,FORM6_111_29!$B$3:$H$211,Accdper!E$1,FALSE),0)</f>
        <v>0</v>
      </c>
      <c r="F60">
        <f>IFERROR(VLOOKUP($B60,FORM6_111_29!$B$3:$H$211,Accdper!F$1,FALSE),0)</f>
        <v>0</v>
      </c>
      <c r="G60">
        <f>IFERROR(VLOOKUP($B60,FORM6_111_29!$B$3:$H$211,Accdper!G$1,FALSE),0)</f>
        <v>0</v>
      </c>
      <c r="H60">
        <f>IFERROR(VLOOKUP($B60,FORM6_111_29!$B$3:$H$211,Accdper!H$1,FALSE),0)</f>
        <v>68895</v>
      </c>
      <c r="I60">
        <f>IFERROR(VLOOKUP($B60,FORM6_111_29!$B$3:$H$211,Accdper!I$1,FALSE),0)</f>
        <v>219340</v>
      </c>
      <c r="J60" t="str">
        <f t="shared" si="0"/>
        <v>TRUE</v>
      </c>
    </row>
    <row r="61" spans="1:10" ht="16.8" x14ac:dyDescent="0.35">
      <c r="A61" s="33" t="s">
        <v>188</v>
      </c>
      <c r="B61" s="33">
        <v>322</v>
      </c>
      <c r="C61" s="33"/>
      <c r="D61">
        <f>IFERROR(VLOOKUP($B61,FORM6_111_29!$B$3:$H$211,Accdper!D$1,FALSE),0)</f>
        <v>0</v>
      </c>
      <c r="E61">
        <f>IFERROR(VLOOKUP($B61,FORM6_111_29!$B$3:$H$211,Accdper!E$1,FALSE),0)</f>
        <v>0</v>
      </c>
      <c r="F61">
        <f>IFERROR(VLOOKUP($B61,FORM6_111_29!$B$3:$H$211,Accdper!F$1,FALSE),0)</f>
        <v>0</v>
      </c>
      <c r="G61">
        <f>IFERROR(VLOOKUP($B61,FORM6_111_29!$B$3:$H$211,Accdper!G$1,FALSE),0)</f>
        <v>0</v>
      </c>
      <c r="H61">
        <f>IFERROR(VLOOKUP($B61,FORM6_111_29!$B$3:$H$211,Accdper!H$1,FALSE),0)</f>
        <v>1923451.3333333333</v>
      </c>
      <c r="I61">
        <f>IFERROR(VLOOKUP($B61,FORM6_111_29!$B$3:$H$211,Accdper!I$1,FALSE),0)</f>
        <v>1227395</v>
      </c>
      <c r="J61" t="str">
        <f t="shared" si="0"/>
        <v>TRUE</v>
      </c>
    </row>
    <row r="62" spans="1:10" ht="16.8" x14ac:dyDescent="0.35">
      <c r="A62" s="33" t="s">
        <v>189</v>
      </c>
      <c r="B62" s="33">
        <v>323</v>
      </c>
      <c r="C62" s="33"/>
      <c r="D62">
        <f>IFERROR(VLOOKUP($B62,FORM6_111_29!$B$3:$H$211,Accdper!D$1,FALSE),0)</f>
        <v>0</v>
      </c>
      <c r="E62">
        <f>IFERROR(VLOOKUP($B62,FORM6_111_29!$B$3:$H$211,Accdper!E$1,FALSE),0)</f>
        <v>0</v>
      </c>
      <c r="F62">
        <f>IFERROR(VLOOKUP($B62,FORM6_111_29!$B$3:$H$211,Accdper!F$1,FALSE),0)</f>
        <v>0</v>
      </c>
      <c r="G62">
        <f>IFERROR(VLOOKUP($B62,FORM6_111_29!$B$3:$H$211,Accdper!G$1,FALSE),0)</f>
        <v>0</v>
      </c>
      <c r="H62">
        <f>IFERROR(VLOOKUP($B62,FORM6_111_29!$B$3:$H$211,Accdper!H$1,FALSE),0)</f>
        <v>0</v>
      </c>
      <c r="I62">
        <f>IFERROR(VLOOKUP($B62,FORM6_111_29!$B$3:$H$211,Accdper!I$1,FALSE),0)</f>
        <v>1044904</v>
      </c>
      <c r="J62" t="str">
        <f t="shared" si="0"/>
        <v>TRUE</v>
      </c>
    </row>
    <row r="63" spans="1:10" ht="16.8" x14ac:dyDescent="0.35">
      <c r="A63" s="33" t="s">
        <v>190</v>
      </c>
      <c r="B63" s="33">
        <v>324</v>
      </c>
      <c r="C63" s="33"/>
      <c r="D63">
        <f>IFERROR(VLOOKUP($B63,FORM6_111_29!$B$3:$H$211,Accdper!D$1,FALSE),0)</f>
        <v>0</v>
      </c>
      <c r="E63">
        <f>IFERROR(VLOOKUP($B63,FORM6_111_29!$B$3:$H$211,Accdper!E$1,FALSE),0)</f>
        <v>0</v>
      </c>
      <c r="F63">
        <f>IFERROR(VLOOKUP($B63,FORM6_111_29!$B$3:$H$211,Accdper!F$1,FALSE),0)</f>
        <v>0</v>
      </c>
      <c r="G63">
        <f>IFERROR(VLOOKUP($B63,FORM6_111_29!$B$3:$H$211,Accdper!G$1,FALSE),0)</f>
        <v>0</v>
      </c>
      <c r="H63">
        <f>IFERROR(VLOOKUP($B63,FORM6_111_29!$B$3:$H$211,Accdper!H$1,FALSE),0)</f>
        <v>2747502</v>
      </c>
      <c r="I63">
        <f>IFERROR(VLOOKUP($B63,FORM6_111_29!$B$3:$H$211,Accdper!I$1,FALSE),0)</f>
        <v>5459161</v>
      </c>
      <c r="J63" t="str">
        <f t="shared" si="0"/>
        <v>TRUE</v>
      </c>
    </row>
    <row r="64" spans="1:10" ht="16.8" x14ac:dyDescent="0.35">
      <c r="A64" s="33" t="s">
        <v>191</v>
      </c>
      <c r="B64" s="33">
        <v>325</v>
      </c>
      <c r="C64" s="33"/>
      <c r="D64">
        <f>IFERROR(VLOOKUP($B64,FORM6_111_29!$B$3:$H$211,Accdper!D$1,FALSE),0)</f>
        <v>0</v>
      </c>
      <c r="E64">
        <f>IFERROR(VLOOKUP($B64,FORM6_111_29!$B$3:$H$211,Accdper!E$1,FALSE),0)</f>
        <v>0</v>
      </c>
      <c r="F64">
        <f>IFERROR(VLOOKUP($B64,FORM6_111_29!$B$3:$H$211,Accdper!F$1,FALSE),0)</f>
        <v>0</v>
      </c>
      <c r="G64">
        <f>IFERROR(VLOOKUP($B64,FORM6_111_29!$B$3:$H$211,Accdper!G$1,FALSE),0)</f>
        <v>0</v>
      </c>
      <c r="H64">
        <f>IFERROR(VLOOKUP($B64,FORM6_111_29!$B$3:$H$211,Accdper!H$1,FALSE),0)</f>
        <v>3354304</v>
      </c>
      <c r="I64">
        <f>IFERROR(VLOOKUP($B64,FORM6_111_29!$B$3:$H$211,Accdper!I$1,FALSE),0)</f>
        <v>10972552</v>
      </c>
      <c r="J64" t="str">
        <f t="shared" si="0"/>
        <v>TRUE</v>
      </c>
    </row>
    <row r="65" spans="1:10" ht="16.8" x14ac:dyDescent="0.35">
      <c r="A65" s="33" t="s">
        <v>192</v>
      </c>
      <c r="B65" s="33">
        <v>326</v>
      </c>
      <c r="C65" s="33"/>
      <c r="D65">
        <f>IFERROR(VLOOKUP($B65,FORM6_111_29!$B$3:$H$211,Accdper!D$1,FALSE),0)</f>
        <v>0</v>
      </c>
      <c r="E65">
        <f>IFERROR(VLOOKUP($B65,FORM6_111_29!$B$3:$H$211,Accdper!E$1,FALSE),0)</f>
        <v>0</v>
      </c>
      <c r="F65">
        <f>IFERROR(VLOOKUP($B65,FORM6_111_29!$B$3:$H$211,Accdper!F$1,FALSE),0)</f>
        <v>0</v>
      </c>
      <c r="G65">
        <f>IFERROR(VLOOKUP($B65,FORM6_111_29!$B$3:$H$211,Accdper!G$1,FALSE),0)</f>
        <v>0</v>
      </c>
      <c r="H65">
        <f>IFERROR(VLOOKUP($B65,FORM6_111_29!$B$3:$H$211,Accdper!H$1,FALSE),0)</f>
        <v>43868285</v>
      </c>
      <c r="I65">
        <f>IFERROR(VLOOKUP($B65,FORM6_111_29!$B$3:$H$211,Accdper!I$1,FALSE),0)</f>
        <v>70383214</v>
      </c>
      <c r="J65" t="str">
        <f t="shared" si="0"/>
        <v>TRUE</v>
      </c>
    </row>
    <row r="66" spans="1:10" ht="16.8" x14ac:dyDescent="0.35">
      <c r="A66" s="33" t="s">
        <v>193</v>
      </c>
      <c r="B66" s="33">
        <v>327</v>
      </c>
      <c r="C66" s="33"/>
      <c r="D66">
        <f>IFERROR(VLOOKUP($B66,FORM6_111_29!$B$3:$H$211,Accdper!D$1,FALSE),0)</f>
        <v>0</v>
      </c>
      <c r="E66">
        <f>IFERROR(VLOOKUP($B66,FORM6_111_29!$B$3:$H$211,Accdper!E$1,FALSE),0)</f>
        <v>0</v>
      </c>
      <c r="F66">
        <f>IFERROR(VLOOKUP($B66,FORM6_111_29!$B$3:$H$211,Accdper!F$1,FALSE),0)</f>
        <v>0</v>
      </c>
      <c r="G66">
        <f>IFERROR(VLOOKUP($B66,FORM6_111_29!$B$3:$H$211,Accdper!G$1,FALSE),0)</f>
        <v>0</v>
      </c>
      <c r="H66">
        <f>IFERROR(VLOOKUP($B66,FORM6_111_29!$B$3:$H$211,Accdper!H$1,FALSE),0)</f>
        <v>0</v>
      </c>
      <c r="I66">
        <f>IFERROR(VLOOKUP($B66,FORM6_111_29!$B$3:$H$211,Accdper!I$1,FALSE),0)</f>
        <v>7052753</v>
      </c>
      <c r="J66" t="str">
        <f t="shared" si="0"/>
        <v>TRUE</v>
      </c>
    </row>
    <row r="67" spans="1:10" ht="16.8" x14ac:dyDescent="0.35">
      <c r="A67" s="33" t="s">
        <v>195</v>
      </c>
      <c r="B67" s="33">
        <v>332</v>
      </c>
      <c r="C67" s="33"/>
      <c r="D67">
        <f>IFERROR(VLOOKUP($B67,FORM6_111_29!$B$3:$H$211,Accdper!D$1,FALSE),0)</f>
        <v>0</v>
      </c>
      <c r="E67">
        <f>IFERROR(VLOOKUP($B67,FORM6_111_29!$B$3:$H$211,Accdper!E$1,FALSE),0)</f>
        <v>0</v>
      </c>
      <c r="F67">
        <f>IFERROR(VLOOKUP($B67,FORM6_111_29!$B$3:$H$211,Accdper!F$1,FALSE),0)</f>
        <v>0</v>
      </c>
      <c r="G67">
        <f>IFERROR(VLOOKUP($B67,FORM6_111_29!$B$3:$H$211,Accdper!G$1,FALSE),0)</f>
        <v>0</v>
      </c>
      <c r="H67">
        <f>IFERROR(VLOOKUP($B67,FORM6_111_29!$B$3:$H$211,Accdper!H$1,FALSE),0)</f>
        <v>0</v>
      </c>
      <c r="I67">
        <f>IFERROR(VLOOKUP($B67,FORM6_111_29!$B$3:$H$211,Accdper!I$1,FALSE),0)</f>
        <v>0</v>
      </c>
      <c r="J67" t="str">
        <f t="shared" ref="J67:J130" si="1">IF(COUNTIF(D67:I67,0),"TRUE")</f>
        <v>TRUE</v>
      </c>
    </row>
    <row r="68" spans="1:10" ht="16.8" x14ac:dyDescent="0.35">
      <c r="A68" s="33" t="s">
        <v>196</v>
      </c>
      <c r="B68" s="33">
        <v>333</v>
      </c>
      <c r="C68" s="33"/>
      <c r="D68">
        <f>IFERROR(VLOOKUP($B68,FORM6_111_29!$B$3:$H$211,Accdper!D$1,FALSE),0)</f>
        <v>0</v>
      </c>
      <c r="E68">
        <f>IFERROR(VLOOKUP($B68,FORM6_111_29!$B$3:$H$211,Accdper!E$1,FALSE),0)</f>
        <v>0</v>
      </c>
      <c r="F68">
        <f>IFERROR(VLOOKUP($B68,FORM6_111_29!$B$3:$H$211,Accdper!F$1,FALSE),0)</f>
        <v>0</v>
      </c>
      <c r="G68">
        <f>IFERROR(VLOOKUP($B68,FORM6_111_29!$B$3:$H$211,Accdper!G$1,FALSE),0)</f>
        <v>0</v>
      </c>
      <c r="H68">
        <f>IFERROR(VLOOKUP($B68,FORM6_111_29!$B$3:$H$211,Accdper!H$1,FALSE),0)</f>
        <v>38452686</v>
      </c>
      <c r="I68">
        <f>IFERROR(VLOOKUP($B68,FORM6_111_29!$B$3:$H$211,Accdper!I$1,FALSE),0)</f>
        <v>41490922</v>
      </c>
      <c r="J68" t="str">
        <f t="shared" si="1"/>
        <v>TRUE</v>
      </c>
    </row>
    <row r="69" spans="1:10" ht="16.8" x14ac:dyDescent="0.35">
      <c r="A69" s="33" t="s">
        <v>197</v>
      </c>
      <c r="B69" s="33">
        <v>334</v>
      </c>
      <c r="C69" s="33"/>
      <c r="D69">
        <f>IFERROR(VLOOKUP($B69,FORM6_111_29!$B$3:$H$211,Accdper!D$1,FALSE),0)</f>
        <v>0</v>
      </c>
      <c r="E69">
        <f>IFERROR(VLOOKUP($B69,FORM6_111_29!$B$3:$H$211,Accdper!E$1,FALSE),0)</f>
        <v>0</v>
      </c>
      <c r="F69">
        <f>IFERROR(VLOOKUP($B69,FORM6_111_29!$B$3:$H$211,Accdper!F$1,FALSE),0)</f>
        <v>0</v>
      </c>
      <c r="G69">
        <f>IFERROR(VLOOKUP($B69,FORM6_111_29!$B$3:$H$211,Accdper!G$1,FALSE),0)</f>
        <v>0</v>
      </c>
      <c r="H69">
        <f>IFERROR(VLOOKUP($B69,FORM6_111_29!$B$3:$H$211,Accdper!H$1,FALSE),0)</f>
        <v>19069921</v>
      </c>
      <c r="I69">
        <f>IFERROR(VLOOKUP($B69,FORM6_111_29!$B$3:$H$211,Accdper!I$1,FALSE),0)</f>
        <v>17462104</v>
      </c>
      <c r="J69" t="str">
        <f t="shared" si="1"/>
        <v>TRUE</v>
      </c>
    </row>
    <row r="70" spans="1:10" ht="16.8" x14ac:dyDescent="0.35">
      <c r="A70" s="33" t="s">
        <v>198</v>
      </c>
      <c r="B70" s="33">
        <v>335</v>
      </c>
      <c r="C70" s="33"/>
      <c r="D70">
        <f>IFERROR(VLOOKUP($B70,FORM6_111_29!$B$3:$H$211,Accdper!D$1,FALSE),0)</f>
        <v>0</v>
      </c>
      <c r="E70">
        <f>IFERROR(VLOOKUP($B70,FORM6_111_29!$B$3:$H$211,Accdper!E$1,FALSE),0)</f>
        <v>0</v>
      </c>
      <c r="F70">
        <f>IFERROR(VLOOKUP($B70,FORM6_111_29!$B$3:$H$211,Accdper!F$1,FALSE),0)</f>
        <v>0</v>
      </c>
      <c r="G70">
        <f>IFERROR(VLOOKUP($B70,FORM6_111_29!$B$3:$H$211,Accdper!G$1,FALSE),0)</f>
        <v>0</v>
      </c>
      <c r="H70">
        <f>IFERROR(VLOOKUP($B70,FORM6_111_29!$B$3:$H$211,Accdper!H$1,FALSE),0)</f>
        <v>0</v>
      </c>
      <c r="I70">
        <f>IFERROR(VLOOKUP($B70,FORM6_111_29!$B$3:$H$211,Accdper!I$1,FALSE),0)</f>
        <v>753945</v>
      </c>
      <c r="J70" t="str">
        <f t="shared" si="1"/>
        <v>TRUE</v>
      </c>
    </row>
    <row r="71" spans="1:10" ht="16.8" x14ac:dyDescent="0.35">
      <c r="A71" s="33" t="s">
        <v>199</v>
      </c>
      <c r="B71" s="33">
        <v>336</v>
      </c>
      <c r="C71" s="33"/>
      <c r="D71">
        <f>IFERROR(VLOOKUP($B71,FORM6_111_29!$B$3:$H$211,Accdper!D$1,FALSE),0)</f>
        <v>0</v>
      </c>
      <c r="E71">
        <f>IFERROR(VLOOKUP($B71,FORM6_111_29!$B$3:$H$211,Accdper!E$1,FALSE),0)</f>
        <v>0</v>
      </c>
      <c r="F71">
        <f>IFERROR(VLOOKUP($B71,FORM6_111_29!$B$3:$H$211,Accdper!F$1,FALSE),0)</f>
        <v>0</v>
      </c>
      <c r="G71">
        <f>IFERROR(VLOOKUP($B71,FORM6_111_29!$B$3:$H$211,Accdper!G$1,FALSE),0)</f>
        <v>0</v>
      </c>
      <c r="H71">
        <f>IFERROR(VLOOKUP($B71,FORM6_111_29!$B$3:$H$211,Accdper!H$1,FALSE),0)</f>
        <v>0</v>
      </c>
      <c r="I71">
        <f>IFERROR(VLOOKUP($B71,FORM6_111_29!$B$3:$H$211,Accdper!I$1,FALSE),0)</f>
        <v>2526986</v>
      </c>
      <c r="J71" t="str">
        <f t="shared" si="1"/>
        <v>TRUE</v>
      </c>
    </row>
    <row r="72" spans="1:10" ht="16.8" x14ac:dyDescent="0.35">
      <c r="A72" s="33" t="s">
        <v>200</v>
      </c>
      <c r="B72" s="33">
        <v>338</v>
      </c>
      <c r="C72" s="33"/>
      <c r="D72">
        <f>IFERROR(VLOOKUP($B72,FORM6_111_29!$B$3:$H$211,Accdper!D$1,FALSE),0)</f>
        <v>0</v>
      </c>
      <c r="E72">
        <f>IFERROR(VLOOKUP($B72,FORM6_111_29!$B$3:$H$211,Accdper!E$1,FALSE),0)</f>
        <v>0</v>
      </c>
      <c r="F72">
        <f>IFERROR(VLOOKUP($B72,FORM6_111_29!$B$3:$H$211,Accdper!F$1,FALSE),0)</f>
        <v>0</v>
      </c>
      <c r="G72">
        <f>IFERROR(VLOOKUP($B72,FORM6_111_29!$B$3:$H$211,Accdper!G$1,FALSE),0)</f>
        <v>0</v>
      </c>
      <c r="H72">
        <f>IFERROR(VLOOKUP($B72,FORM6_111_29!$B$3:$H$211,Accdper!H$1,FALSE),0)</f>
        <v>0</v>
      </c>
      <c r="I72">
        <f>IFERROR(VLOOKUP($B72,FORM6_111_29!$B$3:$H$211,Accdper!I$1,FALSE),0)</f>
        <v>0</v>
      </c>
      <c r="J72" t="str">
        <f t="shared" si="1"/>
        <v>TRUE</v>
      </c>
    </row>
    <row r="73" spans="1:10" ht="16.8" x14ac:dyDescent="0.35">
      <c r="A73" s="33" t="s">
        <v>201</v>
      </c>
      <c r="B73" s="33">
        <v>339</v>
      </c>
      <c r="C73" s="33"/>
      <c r="D73">
        <f>IFERROR(VLOOKUP($B73,FORM6_111_29!$B$3:$H$211,Accdper!D$1,FALSE),0)</f>
        <v>0</v>
      </c>
      <c r="E73">
        <f>IFERROR(VLOOKUP($B73,FORM6_111_29!$B$3:$H$211,Accdper!E$1,FALSE),0)</f>
        <v>0</v>
      </c>
      <c r="F73">
        <f>IFERROR(VLOOKUP($B73,FORM6_111_29!$B$3:$H$211,Accdper!F$1,FALSE),0)</f>
        <v>0</v>
      </c>
      <c r="G73">
        <f>IFERROR(VLOOKUP($B73,FORM6_111_29!$B$3:$H$211,Accdper!G$1,FALSE),0)</f>
        <v>0</v>
      </c>
      <c r="H73">
        <f>IFERROR(VLOOKUP($B73,FORM6_111_29!$B$3:$H$211,Accdper!H$1,FALSE),0)</f>
        <v>0</v>
      </c>
      <c r="I73">
        <f>IFERROR(VLOOKUP($B73,FORM6_111_29!$B$3:$H$211,Accdper!I$1,FALSE),0)</f>
        <v>294733</v>
      </c>
      <c r="J73" t="str">
        <f t="shared" si="1"/>
        <v>TRUE</v>
      </c>
    </row>
    <row r="74" spans="1:10" ht="16.8" x14ac:dyDescent="0.35">
      <c r="A74" s="33" t="s">
        <v>202</v>
      </c>
      <c r="B74" s="33">
        <v>340</v>
      </c>
      <c r="C74" s="33"/>
      <c r="D74">
        <f>IFERROR(VLOOKUP($B74,FORM6_111_29!$B$3:$H$211,Accdper!D$1,FALSE),0)</f>
        <v>0</v>
      </c>
      <c r="E74">
        <f>IFERROR(VLOOKUP($B74,FORM6_111_29!$B$3:$H$211,Accdper!E$1,FALSE),0)</f>
        <v>0</v>
      </c>
      <c r="F74">
        <f>IFERROR(VLOOKUP($B74,FORM6_111_29!$B$3:$H$211,Accdper!F$1,FALSE),0)</f>
        <v>0</v>
      </c>
      <c r="G74">
        <f>IFERROR(VLOOKUP($B74,FORM6_111_29!$B$3:$H$211,Accdper!G$1,FALSE),0)</f>
        <v>0</v>
      </c>
      <c r="H74">
        <f>IFERROR(VLOOKUP($B74,FORM6_111_29!$B$3:$H$211,Accdper!H$1,FALSE),0)</f>
        <v>0</v>
      </c>
      <c r="I74">
        <f>IFERROR(VLOOKUP($B74,FORM6_111_29!$B$3:$H$211,Accdper!I$1,FALSE),0)</f>
        <v>6042518</v>
      </c>
      <c r="J74" t="str">
        <f t="shared" si="1"/>
        <v>TRUE</v>
      </c>
    </row>
    <row r="75" spans="1:10" ht="16.8" x14ac:dyDescent="0.35">
      <c r="A75" s="33" t="s">
        <v>203</v>
      </c>
      <c r="B75" s="33">
        <v>341</v>
      </c>
      <c r="C75" s="33"/>
      <c r="D75">
        <f>IFERROR(VLOOKUP($B75,FORM6_111_29!$B$3:$H$211,Accdper!D$1,FALSE),0)</f>
        <v>0</v>
      </c>
      <c r="E75">
        <f>IFERROR(VLOOKUP($B75,FORM6_111_29!$B$3:$H$211,Accdper!E$1,FALSE),0)</f>
        <v>0</v>
      </c>
      <c r="F75">
        <f>IFERROR(VLOOKUP($B75,FORM6_111_29!$B$3:$H$211,Accdper!F$1,FALSE),0)</f>
        <v>0</v>
      </c>
      <c r="G75">
        <f>IFERROR(VLOOKUP($B75,FORM6_111_29!$B$3:$H$211,Accdper!G$1,FALSE),0)</f>
        <v>0</v>
      </c>
      <c r="H75">
        <f>IFERROR(VLOOKUP($B75,FORM6_111_29!$B$3:$H$211,Accdper!H$1,FALSE),0)</f>
        <v>0</v>
      </c>
      <c r="I75">
        <f>IFERROR(VLOOKUP($B75,FORM6_111_29!$B$3:$H$211,Accdper!I$1,FALSE),0)</f>
        <v>91776183</v>
      </c>
      <c r="J75" t="str">
        <f t="shared" si="1"/>
        <v>TRUE</v>
      </c>
    </row>
    <row r="76" spans="1:10" ht="16.8" x14ac:dyDescent="0.35">
      <c r="A76" s="33" t="s">
        <v>204</v>
      </c>
      <c r="B76" s="33">
        <v>342</v>
      </c>
      <c r="C76" s="33"/>
      <c r="D76">
        <f>IFERROR(VLOOKUP($B76,FORM6_111_29!$B$3:$H$211,Accdper!D$1,FALSE),0)</f>
        <v>0</v>
      </c>
      <c r="E76">
        <f>IFERROR(VLOOKUP($B76,FORM6_111_29!$B$3:$H$211,Accdper!E$1,FALSE),0)</f>
        <v>0</v>
      </c>
      <c r="F76">
        <f>IFERROR(VLOOKUP($B76,FORM6_111_29!$B$3:$H$211,Accdper!F$1,FALSE),0)</f>
        <v>0</v>
      </c>
      <c r="G76">
        <f>IFERROR(VLOOKUP($B76,FORM6_111_29!$B$3:$H$211,Accdper!G$1,FALSE),0)</f>
        <v>0</v>
      </c>
      <c r="H76">
        <f>IFERROR(VLOOKUP($B76,FORM6_111_29!$B$3:$H$211,Accdper!H$1,FALSE),0)</f>
        <v>0</v>
      </c>
      <c r="I76">
        <f>IFERROR(VLOOKUP($B76,FORM6_111_29!$B$3:$H$211,Accdper!I$1,FALSE),0)</f>
        <v>755803</v>
      </c>
      <c r="J76" t="str">
        <f t="shared" si="1"/>
        <v>TRUE</v>
      </c>
    </row>
    <row r="77" spans="1:10" ht="16.8" x14ac:dyDescent="0.35">
      <c r="A77" s="33" t="s">
        <v>205</v>
      </c>
      <c r="B77" s="33">
        <v>343</v>
      </c>
      <c r="C77" s="33"/>
      <c r="D77">
        <f>IFERROR(VLOOKUP($B77,FORM6_111_29!$B$3:$H$211,Accdper!D$1,FALSE),0)</f>
        <v>0</v>
      </c>
      <c r="E77">
        <f>IFERROR(VLOOKUP($B77,FORM6_111_29!$B$3:$H$211,Accdper!E$1,FALSE),0)</f>
        <v>0</v>
      </c>
      <c r="F77">
        <f>IFERROR(VLOOKUP($B77,FORM6_111_29!$B$3:$H$211,Accdper!F$1,FALSE),0)</f>
        <v>0</v>
      </c>
      <c r="G77">
        <f>IFERROR(VLOOKUP($B77,FORM6_111_29!$B$3:$H$211,Accdper!G$1,FALSE),0)</f>
        <v>0</v>
      </c>
      <c r="H77">
        <f>IFERROR(VLOOKUP($B77,FORM6_111_29!$B$3:$H$211,Accdper!H$1,FALSE),0)</f>
        <v>0</v>
      </c>
      <c r="I77">
        <f>IFERROR(VLOOKUP($B77,FORM6_111_29!$B$3:$H$211,Accdper!I$1,FALSE),0)</f>
        <v>-238268</v>
      </c>
      <c r="J77" t="str">
        <f t="shared" si="1"/>
        <v>TRUE</v>
      </c>
    </row>
    <row r="78" spans="1:10" ht="16.8" x14ac:dyDescent="0.35">
      <c r="A78" s="33" t="s">
        <v>206</v>
      </c>
      <c r="B78" s="33">
        <v>345</v>
      </c>
      <c r="C78" s="33"/>
      <c r="D78">
        <f>IFERROR(VLOOKUP($B78,FORM6_111_29!$B$3:$H$211,Accdper!D$1,FALSE),0)</f>
        <v>0</v>
      </c>
      <c r="E78">
        <f>IFERROR(VLOOKUP($B78,FORM6_111_29!$B$3:$H$211,Accdper!E$1,FALSE),0)</f>
        <v>0</v>
      </c>
      <c r="F78">
        <f>IFERROR(VLOOKUP($B78,FORM6_111_29!$B$3:$H$211,Accdper!F$1,FALSE),0)</f>
        <v>0</v>
      </c>
      <c r="G78">
        <f>IFERROR(VLOOKUP($B78,FORM6_111_29!$B$3:$H$211,Accdper!G$1,FALSE),0)</f>
        <v>0</v>
      </c>
      <c r="H78">
        <f>IFERROR(VLOOKUP($B78,FORM6_111_29!$B$3:$H$211,Accdper!H$1,FALSE),0)</f>
        <v>0</v>
      </c>
      <c r="I78">
        <f>IFERROR(VLOOKUP($B78,FORM6_111_29!$B$3:$H$211,Accdper!I$1,FALSE),0)</f>
        <v>10783820</v>
      </c>
      <c r="J78" t="str">
        <f t="shared" si="1"/>
        <v>TRUE</v>
      </c>
    </row>
    <row r="79" spans="1:10" ht="16.8" x14ac:dyDescent="0.35">
      <c r="A79" s="33" t="s">
        <v>207</v>
      </c>
      <c r="B79" s="33">
        <v>346</v>
      </c>
      <c r="C79" s="33"/>
      <c r="D79">
        <f>IFERROR(VLOOKUP($B79,FORM6_111_29!$B$3:$H$211,Accdper!D$1,FALSE),0)</f>
        <v>0</v>
      </c>
      <c r="E79">
        <f>IFERROR(VLOOKUP($B79,FORM6_111_29!$B$3:$H$211,Accdper!E$1,FALSE),0)</f>
        <v>0</v>
      </c>
      <c r="F79">
        <f>IFERROR(VLOOKUP($B79,FORM6_111_29!$B$3:$H$211,Accdper!F$1,FALSE),0)</f>
        <v>0</v>
      </c>
      <c r="G79">
        <f>IFERROR(VLOOKUP($B79,FORM6_111_29!$B$3:$H$211,Accdper!G$1,FALSE),0)</f>
        <v>0</v>
      </c>
      <c r="H79">
        <f>IFERROR(VLOOKUP($B79,FORM6_111_29!$B$3:$H$211,Accdper!H$1,FALSE),0)</f>
        <v>0</v>
      </c>
      <c r="I79">
        <f>IFERROR(VLOOKUP($B79,FORM6_111_29!$B$3:$H$211,Accdper!I$1,FALSE),0)</f>
        <v>5756189</v>
      </c>
      <c r="J79" t="str">
        <f t="shared" si="1"/>
        <v>TRUE</v>
      </c>
    </row>
    <row r="80" spans="1:10" ht="16.8" x14ac:dyDescent="0.35">
      <c r="A80" s="33" t="s">
        <v>208</v>
      </c>
      <c r="B80" s="33">
        <v>347</v>
      </c>
      <c r="C80" s="33"/>
      <c r="D80">
        <f>IFERROR(VLOOKUP($B80,FORM6_111_29!$B$3:$H$211,Accdper!D$1,FALSE),0)</f>
        <v>0</v>
      </c>
      <c r="E80">
        <f>IFERROR(VLOOKUP($B80,FORM6_111_29!$B$3:$H$211,Accdper!E$1,FALSE),0)</f>
        <v>0</v>
      </c>
      <c r="F80">
        <f>IFERROR(VLOOKUP($B80,FORM6_111_29!$B$3:$H$211,Accdper!F$1,FALSE),0)</f>
        <v>0</v>
      </c>
      <c r="G80">
        <f>IFERROR(VLOOKUP($B80,FORM6_111_29!$B$3:$H$211,Accdper!G$1,FALSE),0)</f>
        <v>0</v>
      </c>
      <c r="H80">
        <f>IFERROR(VLOOKUP($B80,FORM6_111_29!$B$3:$H$211,Accdper!H$1,FALSE),0)</f>
        <v>0</v>
      </c>
      <c r="I80">
        <f>IFERROR(VLOOKUP($B80,FORM6_111_29!$B$3:$H$211,Accdper!I$1,FALSE),0)</f>
        <v>1285191</v>
      </c>
      <c r="J80" t="str">
        <f t="shared" si="1"/>
        <v>TRUE</v>
      </c>
    </row>
    <row r="81" spans="1:10" ht="16.8" x14ac:dyDescent="0.35">
      <c r="A81" s="33" t="s">
        <v>209</v>
      </c>
      <c r="B81" s="33">
        <v>350</v>
      </c>
      <c r="C81" s="33"/>
      <c r="D81">
        <f>IFERROR(VLOOKUP($B81,FORM6_111_29!$B$3:$H$211,Accdper!D$1,FALSE),0)</f>
        <v>0</v>
      </c>
      <c r="E81">
        <f>IFERROR(VLOOKUP($B81,FORM6_111_29!$B$3:$H$211,Accdper!E$1,FALSE),0)</f>
        <v>0</v>
      </c>
      <c r="F81">
        <f>IFERROR(VLOOKUP($B81,FORM6_111_29!$B$3:$H$211,Accdper!F$1,FALSE),0)</f>
        <v>0</v>
      </c>
      <c r="G81">
        <f>IFERROR(VLOOKUP($B81,FORM6_111_29!$B$3:$H$211,Accdper!G$1,FALSE),0)</f>
        <v>0</v>
      </c>
      <c r="H81">
        <f>IFERROR(VLOOKUP($B81,FORM6_111_29!$B$3:$H$211,Accdper!H$1,FALSE),0)</f>
        <v>0</v>
      </c>
      <c r="I81">
        <f>IFERROR(VLOOKUP($B81,FORM6_111_29!$B$3:$H$211,Accdper!I$1,FALSE),0)</f>
        <v>0</v>
      </c>
      <c r="J81" t="str">
        <f t="shared" si="1"/>
        <v>TRUE</v>
      </c>
    </row>
    <row r="82" spans="1:10" ht="16.8" x14ac:dyDescent="0.35">
      <c r="A82" s="33" t="s">
        <v>210</v>
      </c>
      <c r="B82" s="33">
        <v>351</v>
      </c>
      <c r="C82" s="33"/>
      <c r="D82">
        <f>IFERROR(VLOOKUP($B82,FORM6_111_29!$B$3:$H$211,Accdper!D$1,FALSE),0)</f>
        <v>0</v>
      </c>
      <c r="E82">
        <f>IFERROR(VLOOKUP($B82,FORM6_111_29!$B$3:$H$211,Accdper!E$1,FALSE),0)</f>
        <v>0</v>
      </c>
      <c r="F82">
        <f>IFERROR(VLOOKUP($B82,FORM6_111_29!$B$3:$H$211,Accdper!F$1,FALSE),0)</f>
        <v>0</v>
      </c>
      <c r="G82">
        <f>IFERROR(VLOOKUP($B82,FORM6_111_29!$B$3:$H$211,Accdper!G$1,FALSE),0)</f>
        <v>0</v>
      </c>
      <c r="H82">
        <f>IFERROR(VLOOKUP($B82,FORM6_111_29!$B$3:$H$211,Accdper!H$1,FALSE),0)</f>
        <v>421304</v>
      </c>
      <c r="I82">
        <f>IFERROR(VLOOKUP($B82,FORM6_111_29!$B$3:$H$211,Accdper!I$1,FALSE),0)</f>
        <v>1051389</v>
      </c>
      <c r="J82" t="str">
        <f t="shared" si="1"/>
        <v>TRUE</v>
      </c>
    </row>
    <row r="83" spans="1:10" ht="16.8" x14ac:dyDescent="0.35">
      <c r="A83" s="33" t="s">
        <v>2</v>
      </c>
      <c r="B83" s="33">
        <v>15</v>
      </c>
      <c r="C83" s="33"/>
      <c r="D83">
        <f>IFERROR(VLOOKUP($B83,FORM6_111_29!$B$3:$H$211,Accdper!D$1,FALSE),0)</f>
        <v>280141209</v>
      </c>
      <c r="E83">
        <f>IFERROR(VLOOKUP($B83,FORM6_111_29!$B$3:$H$211,Accdper!E$1,FALSE),0)</f>
        <v>329289186</v>
      </c>
      <c r="F83">
        <f>IFERROR(VLOOKUP($B83,FORM6_111_29!$B$3:$H$211,Accdper!F$1,FALSE),0)</f>
        <v>377975533</v>
      </c>
      <c r="G83">
        <f>IFERROR(VLOOKUP($B83,FORM6_111_29!$B$3:$H$211,Accdper!G$1,FALSE),0)</f>
        <v>430008492</v>
      </c>
      <c r="H83">
        <f>IFERROR(VLOOKUP($B83,FORM6_111_29!$B$3:$H$211,Accdper!H$1,FALSE),0)</f>
        <v>481812916</v>
      </c>
      <c r="I83">
        <f>IFERROR(VLOOKUP($B83,FORM6_111_29!$B$3:$H$211,Accdper!I$1,FALSE),0)</f>
        <v>543005215</v>
      </c>
      <c r="J83" t="b">
        <f t="shared" si="1"/>
        <v>0</v>
      </c>
    </row>
    <row r="84" spans="1:10" ht="16.8" x14ac:dyDescent="0.35">
      <c r="A84" s="33" t="s">
        <v>4</v>
      </c>
      <c r="B84" s="33">
        <v>22</v>
      </c>
      <c r="C84" s="33"/>
      <c r="D84">
        <f>IFERROR(VLOOKUP($B84,FORM6_111_29!$B$3:$H$211,Accdper!D$1,FALSE),0)</f>
        <v>313997416</v>
      </c>
      <c r="E84">
        <f>IFERROR(VLOOKUP($B84,FORM6_111_29!$B$3:$H$211,Accdper!E$1,FALSE),0)</f>
        <v>243305837</v>
      </c>
      <c r="F84">
        <f>IFERROR(VLOOKUP($B84,FORM6_111_29!$B$3:$H$211,Accdper!F$1,FALSE),0)</f>
        <v>261145007</v>
      </c>
      <c r="G84">
        <f>IFERROR(VLOOKUP($B84,FORM6_111_29!$B$3:$H$211,Accdper!G$1,FALSE),0)</f>
        <v>265886297</v>
      </c>
      <c r="H84">
        <f>IFERROR(VLOOKUP($B84,FORM6_111_29!$B$3:$H$211,Accdper!H$1,FALSE),0)</f>
        <v>247258675</v>
      </c>
      <c r="I84">
        <f>IFERROR(VLOOKUP($B84,FORM6_111_29!$B$3:$H$211,Accdper!I$1,FALSE),0)</f>
        <v>253770376</v>
      </c>
      <c r="J84" t="b">
        <f t="shared" si="1"/>
        <v>0</v>
      </c>
    </row>
    <row r="85" spans="1:10" ht="16.8" x14ac:dyDescent="0.35">
      <c r="A85" s="33" t="s">
        <v>5</v>
      </c>
      <c r="B85" s="33">
        <v>27</v>
      </c>
      <c r="C85" s="33"/>
      <c r="D85">
        <f>IFERROR(VLOOKUP($B85,FORM6_111_29!$B$3:$H$211,Accdper!D$1,FALSE),0)</f>
        <v>29922792</v>
      </c>
      <c r="E85">
        <f>IFERROR(VLOOKUP($B85,FORM6_111_29!$B$3:$H$211,Accdper!E$1,FALSE),0)</f>
        <v>30305293</v>
      </c>
      <c r="F85">
        <f>IFERROR(VLOOKUP($B85,FORM6_111_29!$B$3:$H$211,Accdper!F$1,FALSE),0)</f>
        <v>31503378</v>
      </c>
      <c r="G85">
        <f>IFERROR(VLOOKUP($B85,FORM6_111_29!$B$3:$H$211,Accdper!G$1,FALSE),0)</f>
        <v>32745600</v>
      </c>
      <c r="H85">
        <f>IFERROR(VLOOKUP($B85,FORM6_111_29!$B$3:$H$211,Accdper!H$1,FALSE),0)</f>
        <v>33973844</v>
      </c>
      <c r="I85">
        <f>IFERROR(VLOOKUP($B85,FORM6_111_29!$B$3:$H$211,Accdper!I$1,FALSE),0)</f>
        <v>35252010</v>
      </c>
      <c r="J85" t="b">
        <f t="shared" si="1"/>
        <v>0</v>
      </c>
    </row>
    <row r="86" spans="1:10" ht="16.8" x14ac:dyDescent="0.35">
      <c r="A86" s="33" t="s">
        <v>6</v>
      </c>
      <c r="B86" s="33">
        <v>30</v>
      </c>
      <c r="C86" s="33"/>
      <c r="D86">
        <f>IFERROR(VLOOKUP($B86,FORM6_111_29!$B$3:$H$211,Accdper!D$1,FALSE),0)</f>
        <v>27415728</v>
      </c>
      <c r="E86">
        <f>IFERROR(VLOOKUP($B86,FORM6_111_29!$B$3:$H$211,Accdper!E$1,FALSE),0)</f>
        <v>28864288</v>
      </c>
      <c r="F86">
        <f>IFERROR(VLOOKUP($B86,FORM6_111_29!$B$3:$H$211,Accdper!F$1,FALSE),0)</f>
        <v>74596665</v>
      </c>
      <c r="G86">
        <f>IFERROR(VLOOKUP($B86,FORM6_111_29!$B$3:$H$211,Accdper!G$1,FALSE),0)</f>
        <v>76515334</v>
      </c>
      <c r="H86">
        <f>IFERROR(VLOOKUP($B86,FORM6_111_29!$B$3:$H$211,Accdper!H$1,FALSE),0)</f>
        <v>79398177</v>
      </c>
      <c r="I86">
        <f>IFERROR(VLOOKUP($B86,FORM6_111_29!$B$3:$H$211,Accdper!I$1,FALSE),0)</f>
        <v>83110388</v>
      </c>
      <c r="J86" t="b">
        <f t="shared" si="1"/>
        <v>0</v>
      </c>
    </row>
    <row r="87" spans="1:10" ht="16.8" x14ac:dyDescent="0.35">
      <c r="A87" s="33" t="s">
        <v>7</v>
      </c>
      <c r="B87" s="33">
        <v>31</v>
      </c>
      <c r="C87" s="33"/>
      <c r="D87">
        <f>IFERROR(VLOOKUP($B87,FORM6_111_29!$B$3:$H$211,Accdper!D$1,FALSE),0)</f>
        <v>10567540</v>
      </c>
      <c r="E87">
        <f>IFERROR(VLOOKUP($B87,FORM6_111_29!$B$3:$H$211,Accdper!E$1,FALSE),0)</f>
        <v>11619078</v>
      </c>
      <c r="F87">
        <f>IFERROR(VLOOKUP($B87,FORM6_111_29!$B$3:$H$211,Accdper!F$1,FALSE),0)</f>
        <v>12673839</v>
      </c>
      <c r="G87">
        <f>IFERROR(VLOOKUP($B87,FORM6_111_29!$B$3:$H$211,Accdper!G$1,FALSE),0)</f>
        <v>13734191</v>
      </c>
      <c r="H87">
        <f>IFERROR(VLOOKUP($B87,FORM6_111_29!$B$3:$H$211,Accdper!H$1,FALSE),0)</f>
        <v>14804477</v>
      </c>
      <c r="I87">
        <f>IFERROR(VLOOKUP($B87,FORM6_111_29!$B$3:$H$211,Accdper!I$1,FALSE),0)</f>
        <v>15873913</v>
      </c>
      <c r="J87" t="b">
        <f t="shared" si="1"/>
        <v>0</v>
      </c>
    </row>
    <row r="88" spans="1:10" ht="16.8" x14ac:dyDescent="0.35">
      <c r="A88" s="33" t="s">
        <v>10</v>
      </c>
      <c r="B88" s="33">
        <v>34</v>
      </c>
      <c r="C88" s="33"/>
      <c r="D88">
        <f>IFERROR(VLOOKUP($B88,FORM6_111_29!$B$3:$H$211,Accdper!D$1,FALSE),0)</f>
        <v>186441153</v>
      </c>
      <c r="E88">
        <f>IFERROR(VLOOKUP($B88,FORM6_111_29!$B$3:$H$211,Accdper!E$1,FALSE),0)</f>
        <v>201880978</v>
      </c>
      <c r="F88">
        <f>IFERROR(VLOOKUP($B88,FORM6_111_29!$B$3:$H$211,Accdper!F$1,FALSE),0)</f>
        <v>221203974</v>
      </c>
      <c r="G88">
        <f>IFERROR(VLOOKUP($B88,FORM6_111_29!$B$3:$H$211,Accdper!G$1,FALSE),0)</f>
        <v>229214849</v>
      </c>
      <c r="H88">
        <f>IFERROR(VLOOKUP($B88,FORM6_111_29!$B$3:$H$211,Accdper!H$1,FALSE),0)</f>
        <v>247830649</v>
      </c>
      <c r="I88">
        <f>IFERROR(VLOOKUP($B88,FORM6_111_29!$B$3:$H$211,Accdper!I$1,FALSE),0)</f>
        <v>267332186</v>
      </c>
      <c r="J88" t="b">
        <f t="shared" si="1"/>
        <v>0</v>
      </c>
    </row>
    <row r="89" spans="1:10" ht="16.8" x14ac:dyDescent="0.35">
      <c r="A89" s="33" t="s">
        <v>11</v>
      </c>
      <c r="B89" s="33">
        <v>36</v>
      </c>
      <c r="C89" s="33"/>
      <c r="D89">
        <f>IFERROR(VLOOKUP($B89,FORM6_111_29!$B$3:$H$211,Accdper!D$1,FALSE),0)</f>
        <v>20157243</v>
      </c>
      <c r="E89">
        <f>IFERROR(VLOOKUP($B89,FORM6_111_29!$B$3:$H$211,Accdper!E$1,FALSE),0)</f>
        <v>20339696</v>
      </c>
      <c r="F89">
        <f>IFERROR(VLOOKUP($B89,FORM6_111_29!$B$3:$H$211,Accdper!F$1,FALSE),0)</f>
        <v>20443940</v>
      </c>
      <c r="G89">
        <f>IFERROR(VLOOKUP($B89,FORM6_111_29!$B$3:$H$211,Accdper!G$1,FALSE),0)</f>
        <v>20621363</v>
      </c>
      <c r="H89">
        <f>IFERROR(VLOOKUP($B89,FORM6_111_29!$B$3:$H$211,Accdper!H$1,FALSE),0)</f>
        <v>20821537</v>
      </c>
      <c r="I89">
        <f>IFERROR(VLOOKUP($B89,FORM6_111_29!$B$3:$H$211,Accdper!I$1,FALSE),0)</f>
        <v>21029747</v>
      </c>
      <c r="J89" t="b">
        <f t="shared" si="1"/>
        <v>0</v>
      </c>
    </row>
    <row r="90" spans="1:10" ht="16.8" x14ac:dyDescent="0.35">
      <c r="A90" s="33" t="s">
        <v>12</v>
      </c>
      <c r="B90" s="33">
        <v>40</v>
      </c>
      <c r="C90" s="33"/>
      <c r="D90">
        <f>IFERROR(VLOOKUP($B90,FORM6_111_29!$B$3:$H$211,Accdper!D$1,FALSE),0)</f>
        <v>59660692</v>
      </c>
      <c r="E90">
        <f>IFERROR(VLOOKUP($B90,FORM6_111_29!$B$3:$H$211,Accdper!E$1,FALSE),0)</f>
        <v>66271194</v>
      </c>
      <c r="F90">
        <f>IFERROR(VLOOKUP($B90,FORM6_111_29!$B$3:$H$211,Accdper!F$1,FALSE),0)</f>
        <v>75397838</v>
      </c>
      <c r="G90">
        <f>IFERROR(VLOOKUP($B90,FORM6_111_29!$B$3:$H$211,Accdper!G$1,FALSE),0)</f>
        <v>83723441</v>
      </c>
      <c r="H90">
        <f>IFERROR(VLOOKUP($B90,FORM6_111_29!$B$3:$H$211,Accdper!H$1,FALSE),0)</f>
        <v>92433359</v>
      </c>
      <c r="I90">
        <f>IFERROR(VLOOKUP($B90,FORM6_111_29!$B$3:$H$211,Accdper!I$1,FALSE),0)</f>
        <v>98068438</v>
      </c>
      <c r="J90" t="b">
        <f t="shared" si="1"/>
        <v>0</v>
      </c>
    </row>
    <row r="91" spans="1:10" ht="16.8" x14ac:dyDescent="0.35">
      <c r="A91" s="33" t="s">
        <v>13</v>
      </c>
      <c r="B91" s="33">
        <v>42</v>
      </c>
      <c r="C91" s="33"/>
      <c r="D91">
        <f>IFERROR(VLOOKUP($B91,FORM6_111_29!$B$3:$H$211,Accdper!D$1,FALSE),0)</f>
        <v>44739919</v>
      </c>
      <c r="E91">
        <f>IFERROR(VLOOKUP($B91,FORM6_111_29!$B$3:$H$211,Accdper!E$1,FALSE),0)</f>
        <v>47371539</v>
      </c>
      <c r="F91">
        <f>IFERROR(VLOOKUP($B91,FORM6_111_29!$B$3:$H$211,Accdper!F$1,FALSE),0)</f>
        <v>50093273</v>
      </c>
      <c r="G91">
        <f>IFERROR(VLOOKUP($B91,FORM6_111_29!$B$3:$H$211,Accdper!G$1,FALSE),0)</f>
        <v>52844438</v>
      </c>
      <c r="H91">
        <f>IFERROR(VLOOKUP($B91,FORM6_111_29!$B$3:$H$211,Accdper!H$1,FALSE),0)</f>
        <v>55854002</v>
      </c>
      <c r="I91">
        <f>IFERROR(VLOOKUP($B91,FORM6_111_29!$B$3:$H$211,Accdper!I$1,FALSE),0)</f>
        <v>58922240</v>
      </c>
      <c r="J91" t="b">
        <f t="shared" si="1"/>
        <v>0</v>
      </c>
    </row>
    <row r="92" spans="1:10" ht="16.8" x14ac:dyDescent="0.35">
      <c r="A92" s="33" t="s">
        <v>14</v>
      </c>
      <c r="B92" s="33">
        <v>44</v>
      </c>
      <c r="C92" s="33"/>
      <c r="D92">
        <f>IFERROR(VLOOKUP($B92,FORM6_111_29!$B$3:$H$211,Accdper!D$1,FALSE),0)</f>
        <v>395450679</v>
      </c>
      <c r="E92">
        <f>IFERROR(VLOOKUP($B92,FORM6_111_29!$B$3:$H$211,Accdper!E$1,FALSE),0)</f>
        <v>397323580</v>
      </c>
      <c r="F92">
        <f>IFERROR(VLOOKUP($B92,FORM6_111_29!$B$3:$H$211,Accdper!F$1,FALSE),0)</f>
        <v>422157524</v>
      </c>
      <c r="G92">
        <f>IFERROR(VLOOKUP($B92,FORM6_111_29!$B$3:$H$211,Accdper!G$1,FALSE),0)</f>
        <v>414396019</v>
      </c>
      <c r="H92">
        <f>IFERROR(VLOOKUP($B92,FORM6_111_29!$B$3:$H$211,Accdper!H$1,FALSE),0)</f>
        <v>371898765.59523809</v>
      </c>
      <c r="I92">
        <f>IFERROR(VLOOKUP($B92,FORM6_111_29!$B$3:$H$211,Accdper!I$1,FALSE),0)</f>
        <v>379458894</v>
      </c>
      <c r="J92" t="b">
        <f t="shared" si="1"/>
        <v>0</v>
      </c>
    </row>
    <row r="93" spans="1:10" ht="16.8" x14ac:dyDescent="0.35">
      <c r="A93" s="33" t="s">
        <v>15</v>
      </c>
      <c r="B93" s="33">
        <v>45</v>
      </c>
      <c r="C93" s="33"/>
      <c r="D93">
        <f>IFERROR(VLOOKUP($B93,FORM6_111_29!$B$3:$H$211,Accdper!D$1,FALSE),0)</f>
        <v>49186698</v>
      </c>
      <c r="E93">
        <f>IFERROR(VLOOKUP($B93,FORM6_111_29!$B$3:$H$211,Accdper!E$1,FALSE),0)</f>
        <v>50539234</v>
      </c>
      <c r="F93">
        <f>IFERROR(VLOOKUP($B93,FORM6_111_29!$B$3:$H$211,Accdper!F$1,FALSE),0)</f>
        <v>52185649</v>
      </c>
      <c r="G93">
        <f>IFERROR(VLOOKUP($B93,FORM6_111_29!$B$3:$H$211,Accdper!G$1,FALSE),0)</f>
        <v>53728213</v>
      </c>
      <c r="H93">
        <f>IFERROR(VLOOKUP($B93,FORM6_111_29!$B$3:$H$211,Accdper!H$1,FALSE),0)</f>
        <v>55399924</v>
      </c>
      <c r="I93">
        <f>IFERROR(VLOOKUP($B93,FORM6_111_29!$B$3:$H$211,Accdper!I$1,FALSE),0)</f>
        <v>57173759</v>
      </c>
      <c r="J93" t="b">
        <f t="shared" si="1"/>
        <v>0</v>
      </c>
    </row>
    <row r="94" spans="1:10" ht="16.8" x14ac:dyDescent="0.35">
      <c r="A94" s="33" t="s">
        <v>16</v>
      </c>
      <c r="B94" s="33">
        <v>46</v>
      </c>
      <c r="C94" s="33"/>
      <c r="D94">
        <f>IFERROR(VLOOKUP($B94,FORM6_111_29!$B$3:$H$211,Accdper!D$1,FALSE),0)</f>
        <v>17295019</v>
      </c>
      <c r="E94">
        <f>IFERROR(VLOOKUP($B94,FORM6_111_29!$B$3:$H$211,Accdper!E$1,FALSE),0)</f>
        <v>17943382</v>
      </c>
      <c r="F94">
        <f>IFERROR(VLOOKUP($B94,FORM6_111_29!$B$3:$H$211,Accdper!F$1,FALSE),0)</f>
        <v>18461339</v>
      </c>
      <c r="G94">
        <f>IFERROR(VLOOKUP($B94,FORM6_111_29!$B$3:$H$211,Accdper!G$1,FALSE),0)</f>
        <v>19146603</v>
      </c>
      <c r="H94">
        <f>IFERROR(VLOOKUP($B94,FORM6_111_29!$B$3:$H$211,Accdper!H$1,FALSE),0)</f>
        <v>19837817</v>
      </c>
      <c r="I94">
        <f>IFERROR(VLOOKUP($B94,FORM6_111_29!$B$3:$H$211,Accdper!I$1,FALSE),0)</f>
        <v>20197103</v>
      </c>
      <c r="J94" t="b">
        <f t="shared" si="1"/>
        <v>0</v>
      </c>
    </row>
    <row r="95" spans="1:10" ht="16.8" x14ac:dyDescent="0.35">
      <c r="A95" s="33" t="s">
        <v>17</v>
      </c>
      <c r="B95" s="33">
        <v>47</v>
      </c>
      <c r="C95" s="33"/>
      <c r="D95">
        <f>IFERROR(VLOOKUP($B95,FORM6_111_29!$B$3:$H$211,Accdper!D$1,FALSE),0)</f>
        <v>26154983</v>
      </c>
      <c r="E95">
        <f>IFERROR(VLOOKUP($B95,FORM6_111_29!$B$3:$H$211,Accdper!E$1,FALSE),0)</f>
        <v>27174375</v>
      </c>
      <c r="F95">
        <f>IFERROR(VLOOKUP($B95,FORM6_111_29!$B$3:$H$211,Accdper!F$1,FALSE),0)</f>
        <v>27899089</v>
      </c>
      <c r="G95">
        <f>IFERROR(VLOOKUP($B95,FORM6_111_29!$B$3:$H$211,Accdper!G$1,FALSE),0)</f>
        <v>28889044</v>
      </c>
      <c r="H95">
        <f>IFERROR(VLOOKUP($B95,FORM6_111_29!$B$3:$H$211,Accdper!H$1,FALSE),0)</f>
        <v>26861191</v>
      </c>
      <c r="I95">
        <f>IFERROR(VLOOKUP($B95,FORM6_111_29!$B$3:$H$211,Accdper!I$1,FALSE),0)</f>
        <v>22568319</v>
      </c>
      <c r="J95" t="b">
        <f t="shared" si="1"/>
        <v>0</v>
      </c>
    </row>
    <row r="96" spans="1:10" ht="16.8" x14ac:dyDescent="0.35">
      <c r="A96" s="33" t="s">
        <v>18</v>
      </c>
      <c r="B96" s="33">
        <v>48</v>
      </c>
      <c r="C96" s="33"/>
      <c r="D96">
        <f>IFERROR(VLOOKUP($B96,FORM6_111_29!$B$3:$H$211,Accdper!D$1,FALSE),0)</f>
        <v>13069107</v>
      </c>
      <c r="E96">
        <f>IFERROR(VLOOKUP($B96,FORM6_111_29!$B$3:$H$211,Accdper!E$1,FALSE),0)</f>
        <v>13730287</v>
      </c>
      <c r="F96">
        <f>IFERROR(VLOOKUP($B96,FORM6_111_29!$B$3:$H$211,Accdper!F$1,FALSE),0)</f>
        <v>14582131</v>
      </c>
      <c r="G96">
        <f>IFERROR(VLOOKUP($B96,FORM6_111_29!$B$3:$H$211,Accdper!G$1,FALSE),0)</f>
        <v>15462487</v>
      </c>
      <c r="H96">
        <f>IFERROR(VLOOKUP($B96,FORM6_111_29!$B$3:$H$211,Accdper!H$1,FALSE),0)</f>
        <v>15922074</v>
      </c>
      <c r="I96">
        <f>IFERROR(VLOOKUP($B96,FORM6_111_29!$B$3:$H$211,Accdper!I$1,FALSE),0)</f>
        <v>16868280</v>
      </c>
      <c r="J96" t="b">
        <f t="shared" si="1"/>
        <v>0</v>
      </c>
    </row>
    <row r="97" spans="1:10" ht="16.8" x14ac:dyDescent="0.35">
      <c r="A97" s="33" t="s">
        <v>19</v>
      </c>
      <c r="B97" s="33">
        <v>49</v>
      </c>
      <c r="C97" s="33"/>
      <c r="D97">
        <f>IFERROR(VLOOKUP($B97,FORM6_111_29!$B$3:$H$211,Accdper!D$1,FALSE),0)</f>
        <v>14187187</v>
      </c>
      <c r="E97">
        <f>IFERROR(VLOOKUP($B97,FORM6_111_29!$B$3:$H$211,Accdper!E$1,FALSE),0)</f>
        <v>14730404</v>
      </c>
      <c r="F97">
        <f>IFERROR(VLOOKUP($B97,FORM6_111_29!$B$3:$H$211,Accdper!F$1,FALSE),0)</f>
        <v>15269867</v>
      </c>
      <c r="G97">
        <f>IFERROR(VLOOKUP($B97,FORM6_111_29!$B$3:$H$211,Accdper!G$1,FALSE),0)</f>
        <v>15837571</v>
      </c>
      <c r="H97">
        <f>IFERROR(VLOOKUP($B97,FORM6_111_29!$B$3:$H$211,Accdper!H$1,FALSE),0)</f>
        <v>16408625</v>
      </c>
      <c r="I97">
        <f>IFERROR(VLOOKUP($B97,FORM6_111_29!$B$3:$H$211,Accdper!I$1,FALSE),0)</f>
        <v>16969808</v>
      </c>
      <c r="J97" t="b">
        <f t="shared" si="1"/>
        <v>0</v>
      </c>
    </row>
    <row r="98" spans="1:10" ht="16.8" x14ac:dyDescent="0.35">
      <c r="A98" s="33" t="s">
        <v>21</v>
      </c>
      <c r="B98" s="33">
        <v>54</v>
      </c>
      <c r="C98" s="33"/>
      <c r="D98">
        <f>IFERROR(VLOOKUP($B98,FORM6_111_29!$B$3:$H$211,Accdper!D$1,FALSE),0)</f>
        <v>37459448</v>
      </c>
      <c r="E98">
        <f>IFERROR(VLOOKUP($B98,FORM6_111_29!$B$3:$H$211,Accdper!E$1,FALSE),0)</f>
        <v>42906841</v>
      </c>
      <c r="F98">
        <f>IFERROR(VLOOKUP($B98,FORM6_111_29!$B$3:$H$211,Accdper!F$1,FALSE),0)</f>
        <v>48556092</v>
      </c>
      <c r="G98">
        <f>IFERROR(VLOOKUP($B98,FORM6_111_29!$B$3:$H$211,Accdper!G$1,FALSE),0)</f>
        <v>52323998</v>
      </c>
      <c r="H98">
        <f>IFERROR(VLOOKUP($B98,FORM6_111_29!$B$3:$H$211,Accdper!H$1,FALSE),0)</f>
        <v>58928428</v>
      </c>
      <c r="I98">
        <f>IFERROR(VLOOKUP($B98,FORM6_111_29!$B$3:$H$211,Accdper!I$1,FALSE),0)</f>
        <v>65592991</v>
      </c>
      <c r="J98" t="b">
        <f t="shared" si="1"/>
        <v>0</v>
      </c>
    </row>
    <row r="99" spans="1:10" ht="16.8" x14ac:dyDescent="0.35">
      <c r="A99" s="33" t="s">
        <v>22</v>
      </c>
      <c r="B99" s="33">
        <v>55</v>
      </c>
      <c r="C99" s="33"/>
      <c r="D99">
        <f>IFERROR(VLOOKUP($B99,FORM6_111_29!$B$3:$H$211,Accdper!D$1,FALSE),0)</f>
        <v>16306774</v>
      </c>
      <c r="E99">
        <f>IFERROR(VLOOKUP($B99,FORM6_111_29!$B$3:$H$211,Accdper!E$1,FALSE),0)</f>
        <v>16653424</v>
      </c>
      <c r="F99">
        <f>IFERROR(VLOOKUP($B99,FORM6_111_29!$B$3:$H$211,Accdper!F$1,FALSE),0)</f>
        <v>17201850</v>
      </c>
      <c r="G99">
        <f>IFERROR(VLOOKUP($B99,FORM6_111_29!$B$3:$H$211,Accdper!G$1,FALSE),0)</f>
        <v>17809882</v>
      </c>
      <c r="H99">
        <f>IFERROR(VLOOKUP($B99,FORM6_111_29!$B$3:$H$211,Accdper!H$1,FALSE),0)</f>
        <v>18425385</v>
      </c>
      <c r="I99">
        <f>IFERROR(VLOOKUP($B99,FORM6_111_29!$B$3:$H$211,Accdper!I$1,FALSE),0)</f>
        <v>19041261</v>
      </c>
      <c r="J99" t="b">
        <f t="shared" si="1"/>
        <v>0</v>
      </c>
    </row>
    <row r="100" spans="1:10" ht="16.8" x14ac:dyDescent="0.35">
      <c r="A100" s="33" t="s">
        <v>23</v>
      </c>
      <c r="B100" s="33">
        <v>56</v>
      </c>
      <c r="C100" s="33"/>
      <c r="D100">
        <f>IFERROR(VLOOKUP($B100,FORM6_111_29!$B$3:$H$211,Accdper!D$1,FALSE),0)</f>
        <v>1227572944</v>
      </c>
      <c r="E100">
        <f>IFERROR(VLOOKUP($B100,FORM6_111_29!$B$3:$H$211,Accdper!E$1,FALSE),0)</f>
        <v>1262153038</v>
      </c>
      <c r="F100">
        <f>IFERROR(VLOOKUP($B100,FORM6_111_29!$B$3:$H$211,Accdper!F$1,FALSE),0)</f>
        <v>1294781140</v>
      </c>
      <c r="G100">
        <f>IFERROR(VLOOKUP($B100,FORM6_111_29!$B$3:$H$211,Accdper!G$1,FALSE),0)</f>
        <v>1326231073</v>
      </c>
      <c r="H100">
        <f>IFERROR(VLOOKUP($B100,FORM6_111_29!$B$3:$H$211,Accdper!H$1,FALSE),0)</f>
        <v>1358779440</v>
      </c>
      <c r="I100">
        <f>IFERROR(VLOOKUP($B100,FORM6_111_29!$B$3:$H$211,Accdper!I$1,FALSE),0)</f>
        <v>1394928553</v>
      </c>
      <c r="J100" t="b">
        <f t="shared" si="1"/>
        <v>0</v>
      </c>
    </row>
    <row r="101" spans="1:10" ht="16.8" x14ac:dyDescent="0.35">
      <c r="A101" s="33" t="s">
        <v>25</v>
      </c>
      <c r="B101" s="33">
        <v>59</v>
      </c>
      <c r="C101" s="33"/>
      <c r="D101">
        <f>IFERROR(VLOOKUP($B101,FORM6_111_29!$B$3:$H$211,Accdper!D$1,FALSE),0)</f>
        <v>321058153</v>
      </c>
      <c r="E101">
        <f>IFERROR(VLOOKUP($B101,FORM6_111_29!$B$3:$H$211,Accdper!E$1,FALSE),0)</f>
        <v>351857134</v>
      </c>
      <c r="F101">
        <f>IFERROR(VLOOKUP($B101,FORM6_111_29!$B$3:$H$211,Accdper!F$1,FALSE),0)</f>
        <v>371019812</v>
      </c>
      <c r="G101">
        <f>IFERROR(VLOOKUP($B101,FORM6_111_29!$B$3:$H$211,Accdper!G$1,FALSE),0)</f>
        <v>387225565</v>
      </c>
      <c r="H101">
        <f>IFERROR(VLOOKUP($B101,FORM6_111_29!$B$3:$H$211,Accdper!H$1,FALSE),0)</f>
        <v>394331344</v>
      </c>
      <c r="I101">
        <f>IFERROR(VLOOKUP($B101,FORM6_111_29!$B$3:$H$211,Accdper!I$1,FALSE),0)</f>
        <v>311646478</v>
      </c>
      <c r="J101" t="b">
        <f t="shared" si="1"/>
        <v>0</v>
      </c>
    </row>
    <row r="102" spans="1:10" ht="16.8" x14ac:dyDescent="0.35">
      <c r="A102" s="33" t="s">
        <v>26</v>
      </c>
      <c r="B102" s="33">
        <v>66</v>
      </c>
      <c r="C102" s="33"/>
      <c r="D102">
        <f>IFERROR(VLOOKUP($B102,FORM6_111_29!$B$3:$H$211,Accdper!D$1,FALSE),0)</f>
        <v>93862237</v>
      </c>
      <c r="E102">
        <f>IFERROR(VLOOKUP($B102,FORM6_111_29!$B$3:$H$211,Accdper!E$1,FALSE),0)</f>
        <v>96721532</v>
      </c>
      <c r="F102">
        <f>IFERROR(VLOOKUP($B102,FORM6_111_29!$B$3:$H$211,Accdper!F$1,FALSE),0)</f>
        <v>99777949</v>
      </c>
      <c r="G102">
        <f>IFERROR(VLOOKUP($B102,FORM6_111_29!$B$3:$H$211,Accdper!G$1,FALSE),0)</f>
        <v>102974770</v>
      </c>
      <c r="H102">
        <f>IFERROR(VLOOKUP($B102,FORM6_111_29!$B$3:$H$211,Accdper!H$1,FALSE),0)</f>
        <v>106364546</v>
      </c>
      <c r="I102">
        <f>IFERROR(VLOOKUP($B102,FORM6_111_29!$B$3:$H$211,Accdper!I$1,FALSE),0)</f>
        <v>110133224</v>
      </c>
      <c r="J102" t="b">
        <f t="shared" si="1"/>
        <v>0</v>
      </c>
    </row>
    <row r="103" spans="1:10" ht="16.8" x14ac:dyDescent="0.35">
      <c r="A103" s="33" t="s">
        <v>28</v>
      </c>
      <c r="B103" s="33">
        <v>71</v>
      </c>
      <c r="C103" s="33"/>
      <c r="D103">
        <f>IFERROR(VLOOKUP($B103,FORM6_111_29!$B$3:$H$211,Accdper!D$1,FALSE),0)</f>
        <v>517488</v>
      </c>
      <c r="E103">
        <f>IFERROR(VLOOKUP($B103,FORM6_111_29!$B$3:$H$211,Accdper!E$1,FALSE),0)</f>
        <v>1313224</v>
      </c>
      <c r="F103">
        <f>IFERROR(VLOOKUP($B103,FORM6_111_29!$B$3:$H$211,Accdper!F$1,FALSE),0)</f>
        <v>9870107</v>
      </c>
      <c r="G103">
        <f>IFERROR(VLOOKUP($B103,FORM6_111_29!$B$3:$H$211,Accdper!G$1,FALSE),0)</f>
        <v>11628931</v>
      </c>
      <c r="H103">
        <f>IFERROR(VLOOKUP($B103,FORM6_111_29!$B$3:$H$211,Accdper!H$1,FALSE),0)</f>
        <v>15144778</v>
      </c>
      <c r="I103">
        <f>IFERROR(VLOOKUP($B103,FORM6_111_29!$B$3:$H$211,Accdper!I$1,FALSE),0)</f>
        <v>465212</v>
      </c>
      <c r="J103" t="b">
        <f t="shared" si="1"/>
        <v>0</v>
      </c>
    </row>
    <row r="104" spans="1:10" ht="16.8" x14ac:dyDescent="0.35">
      <c r="A104" s="33" t="s">
        <v>29</v>
      </c>
      <c r="B104" s="33">
        <v>75</v>
      </c>
      <c r="C104" s="33">
        <v>144</v>
      </c>
      <c r="D104">
        <f>IFERROR(VLOOKUP($B104,FORM6_111_29!$B$3:$H$211,Accdper!D$1,FALSE)+VLOOKUP($C104,FORM6_111_29!$B$3:$H$211,Accdper!D$1,FALSE),0)</f>
        <v>215188004</v>
      </c>
      <c r="E104">
        <f>IFERROR(VLOOKUP($B104,FORM6_111_29!$B$3:$H$211,Accdper!E$1,FALSE)+VLOOKUP($C104,FORM6_111_29!$B$3:$H$211,Accdper!E$1,FALSE),0)</f>
        <v>193289308</v>
      </c>
      <c r="F104">
        <f>IFERROR(VLOOKUP($B104,FORM6_111_29!$B$3:$H$211,Accdper!F$1,FALSE)+VLOOKUP($C104,FORM6_111_29!$B$3:$H$211,Accdper!F$1,FALSE),0)</f>
        <v>200878917</v>
      </c>
      <c r="G104">
        <f>IFERROR(VLOOKUP($B104,FORM6_111_29!$B$3:$H$211,Accdper!G$1,FALSE)+VLOOKUP($C104,FORM6_111_29!$B$3:$H$211,Accdper!G$1,FALSE),0)</f>
        <v>203424292</v>
      </c>
      <c r="H104">
        <f>IFERROR(VLOOKUP($B104,FORM6_111_29!$B$3:$H$211,Accdper!H$1,FALSE)+VLOOKUP($C104,FORM6_111_29!$B$3:$H$211,Accdper!H$1,FALSE),0)</f>
        <v>228674810</v>
      </c>
      <c r="I104">
        <f>IFERROR(VLOOKUP($B104,FORM6_111_29!$B$3:$H$211,Accdper!I$1,FALSE)+VLOOKUP($C104,FORM6_111_29!$B$3:$H$211,Accdper!I$1,FALSE),0)</f>
        <v>153136952</v>
      </c>
      <c r="J104" t="b">
        <f t="shared" si="1"/>
        <v>0</v>
      </c>
    </row>
    <row r="105" spans="1:10" ht="16.8" x14ac:dyDescent="0.35">
      <c r="A105" s="33" t="s">
        <v>30</v>
      </c>
      <c r="B105" s="33">
        <v>77</v>
      </c>
      <c r="C105" s="33"/>
      <c r="D105">
        <f>IFERROR(VLOOKUP($B105,FORM6_111_29!$B$3:$H$211,Accdper!D$1,FALSE),0)</f>
        <v>272380064</v>
      </c>
      <c r="E105">
        <f>IFERROR(VLOOKUP($B105,FORM6_111_29!$B$3:$H$211,Accdper!E$1,FALSE),0)</f>
        <v>290070893</v>
      </c>
      <c r="F105">
        <f>IFERROR(VLOOKUP($B105,FORM6_111_29!$B$3:$H$211,Accdper!F$1,FALSE),0)</f>
        <v>308361554</v>
      </c>
      <c r="G105">
        <f>IFERROR(VLOOKUP($B105,FORM6_111_29!$B$3:$H$211,Accdper!G$1,FALSE),0)</f>
        <v>319290663</v>
      </c>
      <c r="H105">
        <f>IFERROR(VLOOKUP($B105,FORM6_111_29!$B$3:$H$211,Accdper!H$1,FALSE),0)</f>
        <v>338461864</v>
      </c>
      <c r="I105">
        <f>IFERROR(VLOOKUP($B105,FORM6_111_29!$B$3:$H$211,Accdper!I$1,FALSE),0)</f>
        <v>356562922</v>
      </c>
      <c r="J105" t="b">
        <f t="shared" si="1"/>
        <v>0</v>
      </c>
    </row>
    <row r="106" spans="1:10" ht="16.8" x14ac:dyDescent="0.35">
      <c r="A106" s="33" t="s">
        <v>31</v>
      </c>
      <c r="B106" s="33">
        <v>78</v>
      </c>
      <c r="C106" s="33"/>
      <c r="D106">
        <f>IFERROR(VLOOKUP($B106,FORM6_111_29!$B$3:$H$211,Accdper!D$1,FALSE),0)</f>
        <v>152401844</v>
      </c>
      <c r="E106">
        <f>IFERROR(VLOOKUP($B106,FORM6_111_29!$B$3:$H$211,Accdper!E$1,FALSE),0)</f>
        <v>164076735</v>
      </c>
      <c r="F106">
        <f>IFERROR(VLOOKUP($B106,FORM6_111_29!$B$3:$H$211,Accdper!F$1,FALSE),0)</f>
        <v>177687184</v>
      </c>
      <c r="G106">
        <f>IFERROR(VLOOKUP($B106,FORM6_111_29!$B$3:$H$211,Accdper!G$1,FALSE),0)</f>
        <v>191468688</v>
      </c>
      <c r="H106">
        <f>IFERROR(VLOOKUP($B106,FORM6_111_29!$B$3:$H$211,Accdper!H$1,FALSE),0)</f>
        <v>204496690</v>
      </c>
      <c r="I106">
        <f>IFERROR(VLOOKUP($B106,FORM6_111_29!$B$3:$H$211,Accdper!I$1,FALSE),0)</f>
        <v>219179906</v>
      </c>
      <c r="J106" t="b">
        <f t="shared" si="1"/>
        <v>0</v>
      </c>
    </row>
    <row r="107" spans="1:10" ht="16.8" x14ac:dyDescent="0.35">
      <c r="A107" s="33" t="s">
        <v>32</v>
      </c>
      <c r="B107" s="33">
        <v>79</v>
      </c>
      <c r="C107" s="33"/>
      <c r="D107">
        <f>IFERROR(VLOOKUP($B107,FORM6_111_29!$B$3:$H$211,Accdper!D$1,FALSE),0)</f>
        <v>1844207487</v>
      </c>
      <c r="E107">
        <f>IFERROR(VLOOKUP($B107,FORM6_111_29!$B$3:$H$211,Accdper!E$1,FALSE),0)</f>
        <v>1819186763</v>
      </c>
      <c r="F107">
        <f>IFERROR(VLOOKUP($B107,FORM6_111_29!$B$3:$H$211,Accdper!F$1,FALSE),0)</f>
        <v>1812647415</v>
      </c>
      <c r="G107">
        <f>IFERROR(VLOOKUP($B107,FORM6_111_29!$B$3:$H$211,Accdper!G$1,FALSE),0)</f>
        <v>1838276970</v>
      </c>
      <c r="H107">
        <f>IFERROR(VLOOKUP($B107,FORM6_111_29!$B$3:$H$211,Accdper!H$1,FALSE),0)</f>
        <v>1860096470</v>
      </c>
      <c r="I107">
        <f>IFERROR(VLOOKUP($B107,FORM6_111_29!$B$3:$H$211,Accdper!I$1,FALSE),0)</f>
        <v>1883093855</v>
      </c>
      <c r="J107" t="b">
        <f t="shared" si="1"/>
        <v>0</v>
      </c>
    </row>
    <row r="108" spans="1:10" ht="16.8" x14ac:dyDescent="0.35">
      <c r="A108" s="33" t="s">
        <v>33</v>
      </c>
      <c r="B108" s="33">
        <v>83</v>
      </c>
      <c r="C108" s="33"/>
      <c r="D108">
        <f>IFERROR(VLOOKUP($B108,FORM6_111_29!$B$3:$H$211,Accdper!D$1,FALSE),0)</f>
        <v>41244190</v>
      </c>
      <c r="E108">
        <f>IFERROR(VLOOKUP($B108,FORM6_111_29!$B$3:$H$211,Accdper!E$1,FALSE),0)</f>
        <v>42473523</v>
      </c>
      <c r="F108">
        <f>IFERROR(VLOOKUP($B108,FORM6_111_29!$B$3:$H$211,Accdper!F$1,FALSE),0)</f>
        <v>43846057</v>
      </c>
      <c r="G108">
        <f>IFERROR(VLOOKUP($B108,FORM6_111_29!$B$3:$H$211,Accdper!G$1,FALSE),0)</f>
        <v>45240498</v>
      </c>
      <c r="H108">
        <f>IFERROR(VLOOKUP($B108,FORM6_111_29!$B$3:$H$211,Accdper!H$1,FALSE),0)</f>
        <v>46644125</v>
      </c>
      <c r="I108">
        <f>IFERROR(VLOOKUP($B108,FORM6_111_29!$B$3:$H$211,Accdper!I$1,FALSE),0)</f>
        <v>48068812</v>
      </c>
      <c r="J108" t="b">
        <f t="shared" si="1"/>
        <v>0</v>
      </c>
    </row>
    <row r="109" spans="1:10" ht="16.8" x14ac:dyDescent="0.35">
      <c r="A109" s="33" t="s">
        <v>34</v>
      </c>
      <c r="B109" s="33">
        <v>84</v>
      </c>
      <c r="C109" s="33"/>
      <c r="D109">
        <f>IFERROR(VLOOKUP($B109,FORM6_111_29!$B$3:$H$211,Accdper!D$1,FALSE),0)</f>
        <v>32794522</v>
      </c>
      <c r="E109">
        <f>IFERROR(VLOOKUP($B109,FORM6_111_29!$B$3:$H$211,Accdper!E$1,FALSE),0)</f>
        <v>35526176</v>
      </c>
      <c r="F109">
        <f>IFERROR(VLOOKUP($B109,FORM6_111_29!$B$3:$H$211,Accdper!F$1,FALSE),0)</f>
        <v>37811402</v>
      </c>
      <c r="G109">
        <f>IFERROR(VLOOKUP($B109,FORM6_111_29!$B$3:$H$211,Accdper!G$1,FALSE),0)</f>
        <v>40701597</v>
      </c>
      <c r="H109">
        <f>IFERROR(VLOOKUP($B109,FORM6_111_29!$B$3:$H$211,Accdper!H$1,FALSE),0)</f>
        <v>43733759</v>
      </c>
      <c r="I109">
        <f>IFERROR(VLOOKUP($B109,FORM6_111_29!$B$3:$H$211,Accdper!I$1,FALSE),0)</f>
        <v>49482718</v>
      </c>
      <c r="J109" t="b">
        <f t="shared" si="1"/>
        <v>0</v>
      </c>
    </row>
    <row r="110" spans="1:10" ht="16.8" x14ac:dyDescent="0.35">
      <c r="A110" s="33" t="s">
        <v>35</v>
      </c>
      <c r="B110" s="33">
        <v>85</v>
      </c>
      <c r="C110" s="33"/>
      <c r="D110">
        <f>IFERROR(VLOOKUP($B110,FORM6_111_29!$B$3:$H$211,Accdper!D$1,FALSE),0)</f>
        <v>8066910</v>
      </c>
      <c r="E110">
        <f>IFERROR(VLOOKUP($B110,FORM6_111_29!$B$3:$H$211,Accdper!E$1,FALSE),0)</f>
        <v>8553889</v>
      </c>
      <c r="F110">
        <f>IFERROR(VLOOKUP($B110,FORM6_111_29!$B$3:$H$211,Accdper!F$1,FALSE),0)</f>
        <v>9063408</v>
      </c>
      <c r="G110">
        <f>IFERROR(VLOOKUP($B110,FORM6_111_29!$B$3:$H$211,Accdper!G$1,FALSE),0)</f>
        <v>9511434</v>
      </c>
      <c r="H110">
        <f>IFERROR(VLOOKUP($B110,FORM6_111_29!$B$3:$H$211,Accdper!H$1,FALSE),0)</f>
        <v>10004433</v>
      </c>
      <c r="I110">
        <f>IFERROR(VLOOKUP($B110,FORM6_111_29!$B$3:$H$211,Accdper!I$1,FALSE),0)</f>
        <v>10392833</v>
      </c>
      <c r="J110" t="b">
        <f t="shared" si="1"/>
        <v>0</v>
      </c>
    </row>
    <row r="111" spans="1:10" ht="16.8" x14ac:dyDescent="0.35">
      <c r="A111" s="33" t="s">
        <v>36</v>
      </c>
      <c r="B111" s="33">
        <v>87</v>
      </c>
      <c r="C111" s="33"/>
      <c r="D111">
        <f>IFERROR(VLOOKUP($B111,FORM6_111_29!$B$3:$H$211,Accdper!D$1,FALSE),0)</f>
        <v>8292321</v>
      </c>
      <c r="E111">
        <f>IFERROR(VLOOKUP($B111,FORM6_111_29!$B$3:$H$211,Accdper!E$1,FALSE),0)</f>
        <v>9350919</v>
      </c>
      <c r="F111">
        <f>IFERROR(VLOOKUP($B111,FORM6_111_29!$B$3:$H$211,Accdper!F$1,FALSE),0)</f>
        <v>10428185</v>
      </c>
      <c r="G111">
        <f>IFERROR(VLOOKUP($B111,FORM6_111_29!$B$3:$H$211,Accdper!G$1,FALSE),0)</f>
        <v>11519632</v>
      </c>
      <c r="H111">
        <f>IFERROR(VLOOKUP($B111,FORM6_111_29!$B$3:$H$211,Accdper!H$1,FALSE),0)</f>
        <v>12525332</v>
      </c>
      <c r="I111">
        <f>IFERROR(VLOOKUP($B111,FORM6_111_29!$B$3:$H$211,Accdper!I$1,FALSE),0)</f>
        <v>13670658</v>
      </c>
      <c r="J111" t="b">
        <f t="shared" si="1"/>
        <v>0</v>
      </c>
    </row>
    <row r="112" spans="1:10" ht="16.8" x14ac:dyDescent="0.35">
      <c r="A112" s="33" t="s">
        <v>38</v>
      </c>
      <c r="B112" s="33">
        <v>89</v>
      </c>
      <c r="C112" s="33"/>
      <c r="D112">
        <f>IFERROR(VLOOKUP($B112,FORM6_111_29!$B$3:$H$211,Accdper!D$1,FALSE),0)</f>
        <v>43193612</v>
      </c>
      <c r="E112">
        <f>IFERROR(VLOOKUP($B112,FORM6_111_29!$B$3:$H$211,Accdper!E$1,FALSE),0)</f>
        <v>45443149</v>
      </c>
      <c r="F112">
        <f>IFERROR(VLOOKUP($B112,FORM6_111_29!$B$3:$H$211,Accdper!F$1,FALSE),0)</f>
        <v>47713132</v>
      </c>
      <c r="G112">
        <f>IFERROR(VLOOKUP($B112,FORM6_111_29!$B$3:$H$211,Accdper!G$1,FALSE),0)</f>
        <v>49913817</v>
      </c>
      <c r="H112">
        <f>IFERROR(VLOOKUP($B112,FORM6_111_29!$B$3:$H$211,Accdper!H$1,FALSE),0)</f>
        <v>52580919</v>
      </c>
      <c r="I112">
        <f>IFERROR(VLOOKUP($B112,FORM6_111_29!$B$3:$H$211,Accdper!I$1,FALSE),0)</f>
        <v>55376612</v>
      </c>
      <c r="J112" t="b">
        <f t="shared" si="1"/>
        <v>0</v>
      </c>
    </row>
    <row r="113" spans="1:10" ht="16.8" x14ac:dyDescent="0.35">
      <c r="A113" s="33" t="s">
        <v>39</v>
      </c>
      <c r="B113" s="33">
        <v>91</v>
      </c>
      <c r="C113" s="33"/>
      <c r="D113">
        <f>IFERROR(VLOOKUP($B113,FORM6_111_29!$B$3:$H$211,Accdper!D$1,FALSE),0)</f>
        <v>71229285</v>
      </c>
      <c r="E113">
        <f>IFERROR(VLOOKUP($B113,FORM6_111_29!$B$3:$H$211,Accdper!E$1,FALSE),0)</f>
        <v>88996957</v>
      </c>
      <c r="F113">
        <f>IFERROR(VLOOKUP($B113,FORM6_111_29!$B$3:$H$211,Accdper!F$1,FALSE),0)</f>
        <v>107138014</v>
      </c>
      <c r="G113">
        <f>IFERROR(VLOOKUP($B113,FORM6_111_29!$B$3:$H$211,Accdper!G$1,FALSE),0)</f>
        <v>125216040</v>
      </c>
      <c r="H113">
        <f>IFERROR(VLOOKUP($B113,FORM6_111_29!$B$3:$H$211,Accdper!H$1,FALSE),0)</f>
        <v>143629000</v>
      </c>
      <c r="I113">
        <f>IFERROR(VLOOKUP($B113,FORM6_111_29!$B$3:$H$211,Accdper!I$1,FALSE),0)</f>
        <v>162823743</v>
      </c>
      <c r="J113" t="b">
        <f t="shared" si="1"/>
        <v>0</v>
      </c>
    </row>
    <row r="114" spans="1:10" ht="16.8" x14ac:dyDescent="0.35">
      <c r="A114" s="33" t="s">
        <v>41</v>
      </c>
      <c r="B114" s="33">
        <v>94</v>
      </c>
      <c r="C114" s="33"/>
      <c r="D114">
        <f>IFERROR(VLOOKUP($B114,FORM6_111_29!$B$3:$H$211,Accdper!D$1,FALSE),0)</f>
        <v>11302708</v>
      </c>
      <c r="E114">
        <f>IFERROR(VLOOKUP($B114,FORM6_111_29!$B$3:$H$211,Accdper!E$1,FALSE),0)</f>
        <v>11904571</v>
      </c>
      <c r="F114">
        <f>IFERROR(VLOOKUP($B114,FORM6_111_29!$B$3:$H$211,Accdper!F$1,FALSE),0)</f>
        <v>6778117</v>
      </c>
      <c r="G114">
        <f>IFERROR(VLOOKUP($B114,FORM6_111_29!$B$3:$H$211,Accdper!G$1,FALSE),0)</f>
        <v>7119525</v>
      </c>
      <c r="H114">
        <f>IFERROR(VLOOKUP($B114,FORM6_111_29!$B$3:$H$211,Accdper!H$1,FALSE),0)</f>
        <v>6029467</v>
      </c>
      <c r="I114">
        <f>IFERROR(VLOOKUP($B114,FORM6_111_29!$B$3:$H$211,Accdper!I$1,FALSE),0)</f>
        <v>6531028</v>
      </c>
      <c r="J114" t="b">
        <f t="shared" si="1"/>
        <v>0</v>
      </c>
    </row>
    <row r="115" spans="1:10" ht="16.8" x14ac:dyDescent="0.35">
      <c r="A115" s="33" t="s">
        <v>43</v>
      </c>
      <c r="B115" s="33">
        <v>96</v>
      </c>
      <c r="C115" s="33"/>
      <c r="D115">
        <f>IFERROR(VLOOKUP($B115,FORM6_111_29!$B$3:$H$211,Accdper!D$1,FALSE),0)</f>
        <v>142280148</v>
      </c>
      <c r="E115">
        <f>IFERROR(VLOOKUP($B115,FORM6_111_29!$B$3:$H$211,Accdper!E$1,FALSE),0)</f>
        <v>147216049</v>
      </c>
      <c r="F115">
        <f>IFERROR(VLOOKUP($B115,FORM6_111_29!$B$3:$H$211,Accdper!F$1,FALSE),0)</f>
        <v>150457003</v>
      </c>
      <c r="G115">
        <f>IFERROR(VLOOKUP($B115,FORM6_111_29!$B$3:$H$211,Accdper!G$1,FALSE),0)</f>
        <v>155411413</v>
      </c>
      <c r="H115">
        <f>IFERROR(VLOOKUP($B115,FORM6_111_29!$B$3:$H$211,Accdper!H$1,FALSE),0)</f>
        <v>160228152</v>
      </c>
      <c r="I115">
        <f>IFERROR(VLOOKUP($B115,FORM6_111_29!$B$3:$H$211,Accdper!I$1,FALSE),0)</f>
        <v>16548726</v>
      </c>
      <c r="J115" t="b">
        <f t="shared" si="1"/>
        <v>0</v>
      </c>
    </row>
    <row r="116" spans="1:10" ht="16.8" x14ac:dyDescent="0.35">
      <c r="A116" s="33" t="s">
        <v>44</v>
      </c>
      <c r="B116" s="33">
        <v>99</v>
      </c>
      <c r="C116" s="33"/>
      <c r="D116">
        <f>IFERROR(VLOOKUP($B116,FORM6_111_29!$B$3:$H$211,Accdper!D$1,FALSE),0)</f>
        <v>121232460</v>
      </c>
      <c r="E116">
        <f>IFERROR(VLOOKUP($B116,FORM6_111_29!$B$3:$H$211,Accdper!E$1,FALSE),0)</f>
        <v>126999662</v>
      </c>
      <c r="F116">
        <f>IFERROR(VLOOKUP($B116,FORM6_111_29!$B$3:$H$211,Accdper!F$1,FALSE),0)</f>
        <v>132623328</v>
      </c>
      <c r="G116">
        <f>IFERROR(VLOOKUP($B116,FORM6_111_29!$B$3:$H$211,Accdper!G$1,FALSE),0)</f>
        <v>134554569</v>
      </c>
      <c r="H116">
        <f>IFERROR(VLOOKUP($B116,FORM6_111_29!$B$3:$H$211,Accdper!H$1,FALSE),0)</f>
        <v>135545248</v>
      </c>
      <c r="I116">
        <f>IFERROR(VLOOKUP($B116,FORM6_111_29!$B$3:$H$211,Accdper!I$1,FALSE),0)</f>
        <v>136606927</v>
      </c>
      <c r="J116" t="b">
        <f t="shared" si="1"/>
        <v>0</v>
      </c>
    </row>
    <row r="117" spans="1:10" ht="16.8" x14ac:dyDescent="0.35">
      <c r="A117" s="33" t="s">
        <v>45</v>
      </c>
      <c r="B117" s="33">
        <v>100</v>
      </c>
      <c r="C117" s="33"/>
      <c r="D117">
        <f>IFERROR(VLOOKUP($B117,FORM6_111_29!$B$3:$H$211,Accdper!D$1,FALSE),0)</f>
        <v>829757946</v>
      </c>
      <c r="E117">
        <f>IFERROR(VLOOKUP($B117,FORM6_111_29!$B$3:$H$211,Accdper!E$1,FALSE),0)</f>
        <v>968917549</v>
      </c>
      <c r="F117">
        <f>IFERROR(VLOOKUP($B117,FORM6_111_29!$B$3:$H$211,Accdper!F$1,FALSE),0)</f>
        <v>1129456469</v>
      </c>
      <c r="G117">
        <f>IFERROR(VLOOKUP($B117,FORM6_111_29!$B$3:$H$211,Accdper!G$1,FALSE),0)</f>
        <v>1299256101</v>
      </c>
      <c r="H117">
        <f>IFERROR(VLOOKUP($B117,FORM6_111_29!$B$3:$H$211,Accdper!H$1,FALSE),0)</f>
        <v>1480519539</v>
      </c>
      <c r="I117">
        <f>IFERROR(VLOOKUP($B117,FORM6_111_29!$B$3:$H$211,Accdper!I$1,FALSE),0)</f>
        <v>1375366461</v>
      </c>
      <c r="J117" t="b">
        <f t="shared" si="1"/>
        <v>0</v>
      </c>
    </row>
    <row r="118" spans="1:10" ht="16.8" x14ac:dyDescent="0.35">
      <c r="A118" s="33" t="s">
        <v>46</v>
      </c>
      <c r="B118" s="33">
        <v>102</v>
      </c>
      <c r="C118" s="33"/>
      <c r="D118">
        <f>IFERROR(VLOOKUP($B118,FORM6_111_29!$B$3:$H$211,Accdper!D$1,FALSE),0)</f>
        <v>3602364</v>
      </c>
      <c r="E118">
        <f>IFERROR(VLOOKUP($B118,FORM6_111_29!$B$3:$H$211,Accdper!E$1,FALSE),0)</f>
        <v>3754976</v>
      </c>
      <c r="F118">
        <f>IFERROR(VLOOKUP($B118,FORM6_111_29!$B$3:$H$211,Accdper!F$1,FALSE),0)</f>
        <v>4413514</v>
      </c>
      <c r="G118">
        <f>IFERROR(VLOOKUP($B118,FORM6_111_29!$B$3:$H$211,Accdper!G$1,FALSE),0)</f>
        <v>5314407</v>
      </c>
      <c r="H118">
        <f>IFERROR(VLOOKUP($B118,FORM6_111_29!$B$3:$H$211,Accdper!H$1,FALSE),0)</f>
        <v>6217246</v>
      </c>
      <c r="I118">
        <f>IFERROR(VLOOKUP($B118,FORM6_111_29!$B$3:$H$211,Accdper!I$1,FALSE),0)</f>
        <v>6892442</v>
      </c>
      <c r="J118" t="b">
        <f t="shared" si="1"/>
        <v>0</v>
      </c>
    </row>
    <row r="119" spans="1:10" ht="16.8" x14ac:dyDescent="0.35">
      <c r="A119" s="33" t="s">
        <v>47</v>
      </c>
      <c r="B119" s="33">
        <v>103</v>
      </c>
      <c r="C119" s="33"/>
      <c r="D119">
        <f>IFERROR(VLOOKUP($B119,FORM6_111_29!$B$3:$H$211,Accdper!D$1,FALSE),0)</f>
        <v>276700420</v>
      </c>
      <c r="E119">
        <f>IFERROR(VLOOKUP($B119,FORM6_111_29!$B$3:$H$211,Accdper!E$1,FALSE),0)</f>
        <v>300039802</v>
      </c>
      <c r="F119">
        <f>IFERROR(VLOOKUP($B119,FORM6_111_29!$B$3:$H$211,Accdper!F$1,FALSE),0)</f>
        <v>325402479</v>
      </c>
      <c r="G119">
        <f>IFERROR(VLOOKUP($B119,FORM6_111_29!$B$3:$H$211,Accdper!G$1,FALSE),0)</f>
        <v>222254476</v>
      </c>
      <c r="H119">
        <f>IFERROR(VLOOKUP($B119,FORM6_111_29!$B$3:$H$211,Accdper!H$1,FALSE),0)</f>
        <v>242153343</v>
      </c>
      <c r="I119">
        <f>IFERROR(VLOOKUP($B119,FORM6_111_29!$B$3:$H$211,Accdper!I$1,FALSE),0)</f>
        <v>264381677</v>
      </c>
      <c r="J119" t="b">
        <f t="shared" si="1"/>
        <v>0</v>
      </c>
    </row>
    <row r="120" spans="1:10" ht="16.8" x14ac:dyDescent="0.35">
      <c r="A120" s="33" t="s">
        <v>49</v>
      </c>
      <c r="B120" s="33">
        <v>107</v>
      </c>
      <c r="C120" s="33"/>
      <c r="D120">
        <f>IFERROR(VLOOKUP($B120,FORM6_111_29!$B$3:$H$211,Accdper!D$1,FALSE),0)</f>
        <v>463611279</v>
      </c>
      <c r="E120">
        <f>IFERROR(VLOOKUP($B120,FORM6_111_29!$B$3:$H$211,Accdper!E$1,FALSE),0)</f>
        <v>497827589</v>
      </c>
      <c r="F120">
        <f>IFERROR(VLOOKUP($B120,FORM6_111_29!$B$3:$H$211,Accdper!F$1,FALSE),0)</f>
        <v>531301219</v>
      </c>
      <c r="G120">
        <f>IFERROR(VLOOKUP($B120,FORM6_111_29!$B$3:$H$211,Accdper!G$1,FALSE),0)</f>
        <v>560343980</v>
      </c>
      <c r="H120">
        <f>IFERROR(VLOOKUP($B120,FORM6_111_29!$B$3:$H$211,Accdper!H$1,FALSE),0)</f>
        <v>593344280</v>
      </c>
      <c r="I120">
        <f>IFERROR(VLOOKUP($B120,FORM6_111_29!$B$3:$H$211,Accdper!I$1,FALSE),0)</f>
        <v>634182236</v>
      </c>
      <c r="J120" t="b">
        <f t="shared" si="1"/>
        <v>0</v>
      </c>
    </row>
    <row r="121" spans="1:10" ht="16.8" x14ac:dyDescent="0.35">
      <c r="A121" s="33" t="s">
        <v>50</v>
      </c>
      <c r="B121" s="33">
        <v>108</v>
      </c>
      <c r="C121" s="33"/>
      <c r="D121">
        <f>IFERROR(VLOOKUP($B121,FORM6_111_29!$B$3:$H$211,Accdper!D$1,FALSE),0)</f>
        <v>102112538</v>
      </c>
      <c r="E121">
        <f>IFERROR(VLOOKUP($B121,FORM6_111_29!$B$3:$H$211,Accdper!E$1,FALSE),0)</f>
        <v>101099983</v>
      </c>
      <c r="F121">
        <f>IFERROR(VLOOKUP($B121,FORM6_111_29!$B$3:$H$211,Accdper!F$1,FALSE),0)</f>
        <v>102584884</v>
      </c>
      <c r="G121">
        <f>IFERROR(VLOOKUP($B121,FORM6_111_29!$B$3:$H$211,Accdper!G$1,FALSE),0)</f>
        <v>104264551</v>
      </c>
      <c r="H121">
        <f>IFERROR(VLOOKUP($B121,FORM6_111_29!$B$3:$H$211,Accdper!H$1,FALSE),0)</f>
        <v>105545772</v>
      </c>
      <c r="I121">
        <f>IFERROR(VLOOKUP($B121,FORM6_111_29!$B$3:$H$211,Accdper!I$1,FALSE),0)</f>
        <v>107807285</v>
      </c>
      <c r="J121" t="b">
        <f t="shared" si="1"/>
        <v>0</v>
      </c>
    </row>
    <row r="122" spans="1:10" ht="16.8" x14ac:dyDescent="0.35">
      <c r="A122" s="33" t="s">
        <v>51</v>
      </c>
      <c r="B122" s="33">
        <v>113</v>
      </c>
      <c r="C122" s="33"/>
      <c r="D122">
        <f>IFERROR(VLOOKUP($B122,FORM6_111_29!$B$3:$H$211,Accdper!D$1,FALSE),0)</f>
        <v>13726499</v>
      </c>
      <c r="E122">
        <f>IFERROR(VLOOKUP($B122,FORM6_111_29!$B$3:$H$211,Accdper!E$1,FALSE),0)</f>
        <v>7103141</v>
      </c>
      <c r="F122">
        <f>IFERROR(VLOOKUP($B122,FORM6_111_29!$B$3:$H$211,Accdper!F$1,FALSE),0)</f>
        <v>7338327</v>
      </c>
      <c r="G122">
        <f>IFERROR(VLOOKUP($B122,FORM6_111_29!$B$3:$H$211,Accdper!G$1,FALSE),0)</f>
        <v>7573698</v>
      </c>
      <c r="H122">
        <f>IFERROR(VLOOKUP($B122,FORM6_111_29!$B$3:$H$211,Accdper!H$1,FALSE),0)</f>
        <v>7808980</v>
      </c>
      <c r="I122">
        <f>IFERROR(VLOOKUP($B122,FORM6_111_29!$B$3:$H$211,Accdper!I$1,FALSE),0)</f>
        <v>8044263</v>
      </c>
      <c r="J122" t="b">
        <f t="shared" si="1"/>
        <v>0</v>
      </c>
    </row>
    <row r="123" spans="1:10" ht="16.8" x14ac:dyDescent="0.35">
      <c r="A123" s="33" t="s">
        <v>52</v>
      </c>
      <c r="B123" s="33">
        <v>114</v>
      </c>
      <c r="C123" s="33"/>
      <c r="D123">
        <f>IFERROR(VLOOKUP($B123,FORM6_111_29!$B$3:$H$211,Accdper!D$1,FALSE),0)</f>
        <v>72232162</v>
      </c>
      <c r="E123">
        <f>IFERROR(VLOOKUP($B123,FORM6_111_29!$B$3:$H$211,Accdper!E$1,FALSE),0)</f>
        <v>73067654</v>
      </c>
      <c r="F123">
        <f>IFERROR(VLOOKUP($B123,FORM6_111_29!$B$3:$H$211,Accdper!F$1,FALSE),0)</f>
        <v>71611365</v>
      </c>
      <c r="G123">
        <f>IFERROR(VLOOKUP($B123,FORM6_111_29!$B$3:$H$211,Accdper!G$1,FALSE),0)</f>
        <v>69773129</v>
      </c>
      <c r="H123">
        <f>IFERROR(VLOOKUP($B123,FORM6_111_29!$B$3:$H$211,Accdper!H$1,FALSE),0)</f>
        <v>69784227</v>
      </c>
      <c r="I123">
        <f>IFERROR(VLOOKUP($B123,FORM6_111_29!$B$3:$H$211,Accdper!I$1,FALSE),0)</f>
        <v>70484500</v>
      </c>
      <c r="J123" t="b">
        <f t="shared" si="1"/>
        <v>0</v>
      </c>
    </row>
    <row r="124" spans="1:10" ht="16.8" x14ac:dyDescent="0.35">
      <c r="A124" s="33" t="s">
        <v>53</v>
      </c>
      <c r="B124" s="33">
        <v>115</v>
      </c>
      <c r="C124" s="33"/>
      <c r="D124">
        <f>IFERROR(VLOOKUP($B124,FORM6_111_29!$B$3:$H$211,Accdper!D$1,FALSE),0)</f>
        <v>13634880</v>
      </c>
      <c r="E124">
        <f>IFERROR(VLOOKUP($B124,FORM6_111_29!$B$3:$H$211,Accdper!E$1,FALSE),0)</f>
        <v>14679109</v>
      </c>
      <c r="F124">
        <f>IFERROR(VLOOKUP($B124,FORM6_111_29!$B$3:$H$211,Accdper!F$1,FALSE),0)</f>
        <v>15309167</v>
      </c>
      <c r="G124">
        <f>IFERROR(VLOOKUP($B124,FORM6_111_29!$B$3:$H$211,Accdper!G$1,FALSE),0)</f>
        <v>16047354</v>
      </c>
      <c r="H124">
        <f>IFERROR(VLOOKUP($B124,FORM6_111_29!$B$3:$H$211,Accdper!H$1,FALSE),0)</f>
        <v>15073576</v>
      </c>
      <c r="I124">
        <f>IFERROR(VLOOKUP($B124,FORM6_111_29!$B$3:$H$211,Accdper!I$1,FALSE),0)</f>
        <v>14004321</v>
      </c>
      <c r="J124" t="b">
        <f t="shared" si="1"/>
        <v>0</v>
      </c>
    </row>
    <row r="125" spans="1:10" ht="16.8" x14ac:dyDescent="0.35">
      <c r="A125" s="33" t="s">
        <v>56</v>
      </c>
      <c r="B125" s="33">
        <v>122</v>
      </c>
      <c r="C125" s="33"/>
      <c r="D125">
        <f>IFERROR(VLOOKUP($B125,FORM6_111_29!$B$3:$H$211,Accdper!D$1,FALSE),0)</f>
        <v>33311964</v>
      </c>
      <c r="E125">
        <f>IFERROR(VLOOKUP($B125,FORM6_111_29!$B$3:$H$211,Accdper!E$1,FALSE),0)</f>
        <v>38848581</v>
      </c>
      <c r="F125">
        <f>IFERROR(VLOOKUP($B125,FORM6_111_29!$B$3:$H$211,Accdper!F$1,FALSE),0)</f>
        <v>44256852</v>
      </c>
      <c r="G125">
        <f>IFERROR(VLOOKUP($B125,FORM6_111_29!$B$3:$H$211,Accdper!G$1,FALSE),0)</f>
        <v>50245442</v>
      </c>
      <c r="H125">
        <f>IFERROR(VLOOKUP($B125,FORM6_111_29!$B$3:$H$211,Accdper!H$1,FALSE),0)</f>
        <v>56085262</v>
      </c>
      <c r="I125">
        <f>IFERROR(VLOOKUP($B125,FORM6_111_29!$B$3:$H$211,Accdper!I$1,FALSE),0)</f>
        <v>62582687</v>
      </c>
      <c r="J125" t="b">
        <f t="shared" si="1"/>
        <v>0</v>
      </c>
    </row>
    <row r="126" spans="1:10" ht="16.8" x14ac:dyDescent="0.35">
      <c r="A126" s="33" t="s">
        <v>57</v>
      </c>
      <c r="B126" s="33">
        <v>123</v>
      </c>
      <c r="C126" s="33"/>
      <c r="D126">
        <f>IFERROR(VLOOKUP($B126,FORM6_111_29!$B$3:$H$211,Accdper!D$1,FALSE),0)</f>
        <v>68685615</v>
      </c>
      <c r="E126">
        <f>IFERROR(VLOOKUP($B126,FORM6_111_29!$B$3:$H$211,Accdper!E$1,FALSE),0)</f>
        <v>72733749</v>
      </c>
      <c r="F126">
        <f>IFERROR(VLOOKUP($B126,FORM6_111_29!$B$3:$H$211,Accdper!F$1,FALSE),0)</f>
        <v>77739468</v>
      </c>
      <c r="G126">
        <f>IFERROR(VLOOKUP($B126,FORM6_111_29!$B$3:$H$211,Accdper!G$1,FALSE),0)</f>
        <v>79855572</v>
      </c>
      <c r="H126">
        <f>IFERROR(VLOOKUP($B126,FORM6_111_29!$B$3:$H$211,Accdper!H$1,FALSE),0)</f>
        <v>84847210</v>
      </c>
      <c r="I126">
        <f>IFERROR(VLOOKUP($B126,FORM6_111_29!$B$3:$H$211,Accdper!I$1,FALSE),0)</f>
        <v>89973579</v>
      </c>
      <c r="J126" t="b">
        <f t="shared" si="1"/>
        <v>0</v>
      </c>
    </row>
    <row r="127" spans="1:10" ht="16.8" x14ac:dyDescent="0.35">
      <c r="A127" s="33" t="s">
        <v>58</v>
      </c>
      <c r="B127" s="33">
        <v>124</v>
      </c>
      <c r="C127" s="33"/>
      <c r="D127">
        <f>IFERROR(VLOOKUP($B127,FORM6_111_29!$B$3:$H$211,Accdper!D$1,FALSE),0)</f>
        <v>17558535</v>
      </c>
      <c r="E127">
        <f>IFERROR(VLOOKUP($B127,FORM6_111_29!$B$3:$H$211,Accdper!E$1,FALSE),0)</f>
        <v>18065496</v>
      </c>
      <c r="F127">
        <f>IFERROR(VLOOKUP($B127,FORM6_111_29!$B$3:$H$211,Accdper!F$1,FALSE),0)</f>
        <v>18624664</v>
      </c>
      <c r="G127">
        <f>IFERROR(VLOOKUP($B127,FORM6_111_29!$B$3:$H$211,Accdper!G$1,FALSE),0)</f>
        <v>19016415</v>
      </c>
      <c r="H127">
        <f>IFERROR(VLOOKUP($B127,FORM6_111_29!$B$3:$H$211,Accdper!H$1,FALSE),0)</f>
        <v>19256278</v>
      </c>
      <c r="I127">
        <f>IFERROR(VLOOKUP($B127,FORM6_111_29!$B$3:$H$211,Accdper!I$1,FALSE),0)</f>
        <v>19553363</v>
      </c>
      <c r="J127" t="b">
        <f t="shared" si="1"/>
        <v>0</v>
      </c>
    </row>
    <row r="128" spans="1:10" ht="16.8" x14ac:dyDescent="0.35">
      <c r="A128" s="33" t="s">
        <v>59</v>
      </c>
      <c r="B128" s="33">
        <v>131</v>
      </c>
      <c r="C128" s="33"/>
      <c r="D128">
        <f>IFERROR(VLOOKUP($B128,FORM6_111_29!$B$3:$H$211,Accdper!D$1,FALSE),0)</f>
        <v>133831048</v>
      </c>
      <c r="E128">
        <f>IFERROR(VLOOKUP($B128,FORM6_111_29!$B$3:$H$211,Accdper!E$1,FALSE),0)</f>
        <v>140150270</v>
      </c>
      <c r="F128">
        <f>IFERROR(VLOOKUP($B128,FORM6_111_29!$B$3:$H$211,Accdper!F$1,FALSE),0)</f>
        <v>145172934</v>
      </c>
      <c r="G128">
        <f>IFERROR(VLOOKUP($B128,FORM6_111_29!$B$3:$H$211,Accdper!G$1,FALSE),0)</f>
        <v>149464689</v>
      </c>
      <c r="H128">
        <f>IFERROR(VLOOKUP($B128,FORM6_111_29!$B$3:$H$211,Accdper!H$1,FALSE),0)</f>
        <v>90936645</v>
      </c>
      <c r="I128">
        <f>IFERROR(VLOOKUP($B128,FORM6_111_29!$B$3:$H$211,Accdper!I$1,FALSE),0)</f>
        <v>96181582</v>
      </c>
      <c r="J128" t="b">
        <f t="shared" si="1"/>
        <v>0</v>
      </c>
    </row>
    <row r="129" spans="1:10" ht="16.8" x14ac:dyDescent="0.35">
      <c r="A129" s="33" t="s">
        <v>60</v>
      </c>
      <c r="B129" s="33">
        <v>132</v>
      </c>
      <c r="C129" s="33"/>
      <c r="D129">
        <f>IFERROR(VLOOKUP($B129,FORM6_111_29!$B$3:$H$211,Accdper!D$1,FALSE),0)</f>
        <v>27993738</v>
      </c>
      <c r="E129">
        <f>IFERROR(VLOOKUP($B129,FORM6_111_29!$B$3:$H$211,Accdper!E$1,FALSE),0)</f>
        <v>31489493</v>
      </c>
      <c r="F129">
        <f>IFERROR(VLOOKUP($B129,FORM6_111_29!$B$3:$H$211,Accdper!F$1,FALSE),0)</f>
        <v>35070561</v>
      </c>
      <c r="G129">
        <f>IFERROR(VLOOKUP($B129,FORM6_111_29!$B$3:$H$211,Accdper!G$1,FALSE),0)</f>
        <v>38133566</v>
      </c>
      <c r="H129">
        <f>IFERROR(VLOOKUP($B129,FORM6_111_29!$B$3:$H$211,Accdper!H$1,FALSE),0)</f>
        <v>41946220</v>
      </c>
      <c r="I129">
        <f>IFERROR(VLOOKUP($B129,FORM6_111_29!$B$3:$H$211,Accdper!I$1,FALSE),0)</f>
        <v>45527460</v>
      </c>
      <c r="J129" t="b">
        <f t="shared" si="1"/>
        <v>0</v>
      </c>
    </row>
    <row r="130" spans="1:10" ht="16.8" x14ac:dyDescent="0.35">
      <c r="A130" s="33" t="s">
        <v>61</v>
      </c>
      <c r="B130" s="33">
        <v>133</v>
      </c>
      <c r="C130" s="33"/>
      <c r="D130">
        <f>IFERROR(VLOOKUP($B130,FORM6_111_29!$B$3:$H$211,Accdper!D$1,FALSE),0)</f>
        <v>384608729</v>
      </c>
      <c r="E130">
        <f>IFERROR(VLOOKUP($B130,FORM6_111_29!$B$3:$H$211,Accdper!E$1,FALSE),0)</f>
        <v>400266305</v>
      </c>
      <c r="F130">
        <f>IFERROR(VLOOKUP($B130,FORM6_111_29!$B$3:$H$211,Accdper!F$1,FALSE),0)</f>
        <v>415990228</v>
      </c>
      <c r="G130">
        <f>IFERROR(VLOOKUP($B130,FORM6_111_29!$B$3:$H$211,Accdper!G$1,FALSE),0)</f>
        <v>432083505</v>
      </c>
      <c r="H130">
        <f>IFERROR(VLOOKUP($B130,FORM6_111_29!$B$3:$H$211,Accdper!H$1,FALSE),0)</f>
        <v>447919155</v>
      </c>
      <c r="I130">
        <f>IFERROR(VLOOKUP($B130,FORM6_111_29!$B$3:$H$211,Accdper!I$1,FALSE),0)</f>
        <v>463792121</v>
      </c>
      <c r="J130" t="b">
        <f t="shared" si="1"/>
        <v>0</v>
      </c>
    </row>
    <row r="131" spans="1:10" ht="16.8" x14ac:dyDescent="0.35">
      <c r="A131" s="33" t="s">
        <v>62</v>
      </c>
      <c r="B131" s="33">
        <v>134</v>
      </c>
      <c r="C131" s="33"/>
      <c r="D131">
        <f>IFERROR(VLOOKUP($B131,FORM6_111_29!$B$3:$H$211,Accdper!D$1,FALSE),0)</f>
        <v>80193895</v>
      </c>
      <c r="E131">
        <f>IFERROR(VLOOKUP($B131,FORM6_111_29!$B$3:$H$211,Accdper!E$1,FALSE),0)</f>
        <v>88164546</v>
      </c>
      <c r="F131">
        <f>IFERROR(VLOOKUP($B131,FORM6_111_29!$B$3:$H$211,Accdper!F$1,FALSE),0)</f>
        <v>96590187</v>
      </c>
      <c r="G131">
        <f>IFERROR(VLOOKUP($B131,FORM6_111_29!$B$3:$H$211,Accdper!G$1,FALSE),0)</f>
        <v>104990390</v>
      </c>
      <c r="H131">
        <f>IFERROR(VLOOKUP($B131,FORM6_111_29!$B$3:$H$211,Accdper!H$1,FALSE),0)</f>
        <v>114240300</v>
      </c>
      <c r="I131">
        <f>IFERROR(VLOOKUP($B131,FORM6_111_29!$B$3:$H$211,Accdper!I$1,FALSE),0)</f>
        <v>124290285</v>
      </c>
      <c r="J131" t="b">
        <f t="shared" ref="J131:J194" si="2">IF(COUNTIF(D131:I131,0),"TRUE")</f>
        <v>0</v>
      </c>
    </row>
    <row r="132" spans="1:10" ht="16.8" x14ac:dyDescent="0.35">
      <c r="A132" s="33" t="s">
        <v>63</v>
      </c>
      <c r="B132" s="33">
        <v>136</v>
      </c>
      <c r="C132" s="33"/>
      <c r="D132">
        <f>IFERROR(VLOOKUP($B132,FORM6_111_29!$B$3:$H$211,Accdper!D$1,FALSE),0)</f>
        <v>301502748</v>
      </c>
      <c r="E132">
        <f>IFERROR(VLOOKUP($B132,FORM6_111_29!$B$3:$H$211,Accdper!E$1,FALSE),0)</f>
        <v>301503222</v>
      </c>
      <c r="F132">
        <f>IFERROR(VLOOKUP($B132,FORM6_111_29!$B$3:$H$211,Accdper!F$1,FALSE),0)</f>
        <v>301604770</v>
      </c>
      <c r="G132">
        <f>IFERROR(VLOOKUP($B132,FORM6_111_29!$B$3:$H$211,Accdper!G$1,FALSE),0)</f>
        <v>301711395</v>
      </c>
      <c r="H132">
        <f>IFERROR(VLOOKUP($B132,FORM6_111_29!$B$3:$H$211,Accdper!H$1,FALSE),0)</f>
        <v>302347996</v>
      </c>
      <c r="I132">
        <f>IFERROR(VLOOKUP($B132,FORM6_111_29!$B$3:$H$211,Accdper!I$1,FALSE),0)</f>
        <v>302976180</v>
      </c>
      <c r="J132" t="b">
        <f t="shared" si="2"/>
        <v>0</v>
      </c>
    </row>
    <row r="133" spans="1:10" ht="16.8" x14ac:dyDescent="0.35">
      <c r="A133" s="33" t="s">
        <v>64</v>
      </c>
      <c r="B133" s="33">
        <v>139</v>
      </c>
      <c r="C133" s="33"/>
      <c r="D133">
        <f>IFERROR(VLOOKUP($B133,FORM6_111_29!$B$3:$H$211,Accdper!D$1,FALSE),0)</f>
        <v>57438619</v>
      </c>
      <c r="E133">
        <f>IFERROR(VLOOKUP($B133,FORM6_111_29!$B$3:$H$211,Accdper!E$1,FALSE),0)</f>
        <v>59959038</v>
      </c>
      <c r="F133">
        <f>IFERROR(VLOOKUP($B133,FORM6_111_29!$B$3:$H$211,Accdper!F$1,FALSE),0)</f>
        <v>26661813</v>
      </c>
      <c r="G133">
        <f>IFERROR(VLOOKUP($B133,FORM6_111_29!$B$3:$H$211,Accdper!G$1,FALSE),0)</f>
        <v>27481594</v>
      </c>
      <c r="H133">
        <f>IFERROR(VLOOKUP($B133,FORM6_111_29!$B$3:$H$211,Accdper!H$1,FALSE),0)</f>
        <v>28470606</v>
      </c>
      <c r="I133">
        <f>IFERROR(VLOOKUP($B133,FORM6_111_29!$B$3:$H$211,Accdper!I$1,FALSE),0)</f>
        <v>29500886</v>
      </c>
      <c r="J133" t="b">
        <f t="shared" si="2"/>
        <v>0</v>
      </c>
    </row>
    <row r="134" spans="1:10" ht="16.8" x14ac:dyDescent="0.35">
      <c r="A134" s="33" t="s">
        <v>65</v>
      </c>
      <c r="B134" s="33">
        <v>142</v>
      </c>
      <c r="C134" s="33"/>
      <c r="D134">
        <f>IFERROR(VLOOKUP($B134,FORM6_111_29!$B$3:$H$211,Accdper!D$1,FALSE),0)</f>
        <v>14123510</v>
      </c>
      <c r="E134">
        <f>IFERROR(VLOOKUP($B134,FORM6_111_29!$B$3:$H$211,Accdper!E$1,FALSE),0)</f>
        <v>15500665</v>
      </c>
      <c r="F134">
        <f>IFERROR(VLOOKUP($B134,FORM6_111_29!$B$3:$H$211,Accdper!F$1,FALSE),0)</f>
        <v>17031037</v>
      </c>
      <c r="G134">
        <f>IFERROR(VLOOKUP($B134,FORM6_111_29!$B$3:$H$211,Accdper!G$1,FALSE),0)</f>
        <v>18597131</v>
      </c>
      <c r="H134">
        <f>IFERROR(VLOOKUP($B134,FORM6_111_29!$B$3:$H$211,Accdper!H$1,FALSE),0)</f>
        <v>20309617</v>
      </c>
      <c r="I134">
        <f>IFERROR(VLOOKUP($B134,FORM6_111_29!$B$3:$H$211,Accdper!I$1,FALSE),0)</f>
        <v>22063779</v>
      </c>
      <c r="J134" t="b">
        <f t="shared" si="2"/>
        <v>0</v>
      </c>
    </row>
    <row r="135" spans="1:10" ht="16.8" x14ac:dyDescent="0.35">
      <c r="A135" s="33" t="s">
        <v>66</v>
      </c>
      <c r="B135" s="33">
        <v>143</v>
      </c>
      <c r="C135" s="33"/>
      <c r="D135">
        <f>IFERROR(VLOOKUP($B135,FORM6_111_29!$B$3:$H$211,Accdper!D$1,FALSE),0)</f>
        <v>257270510</v>
      </c>
      <c r="E135">
        <f>IFERROR(VLOOKUP($B135,FORM6_111_29!$B$3:$H$211,Accdper!E$1,FALSE),0)</f>
        <v>259654809</v>
      </c>
      <c r="F135">
        <f>IFERROR(VLOOKUP($B135,FORM6_111_29!$B$3:$H$211,Accdper!F$1,FALSE),0)</f>
        <v>292992335</v>
      </c>
      <c r="G135">
        <f>IFERROR(VLOOKUP($B135,FORM6_111_29!$B$3:$H$211,Accdper!G$1,FALSE),0)</f>
        <v>329735523</v>
      </c>
      <c r="H135">
        <f>IFERROR(VLOOKUP($B135,FORM6_111_29!$B$3:$H$211,Accdper!H$1,FALSE),0)</f>
        <v>373380041</v>
      </c>
      <c r="I135">
        <f>IFERROR(VLOOKUP($B135,FORM6_111_29!$B$3:$H$211,Accdper!I$1,FALSE),0)</f>
        <v>411848675</v>
      </c>
      <c r="J135" t="b">
        <f t="shared" si="2"/>
        <v>0</v>
      </c>
    </row>
    <row r="136" spans="1:10" ht="16.8" x14ac:dyDescent="0.35">
      <c r="A136" s="33" t="s">
        <v>68</v>
      </c>
      <c r="B136" s="33">
        <v>145</v>
      </c>
      <c r="C136" s="33"/>
      <c r="D136">
        <f>IFERROR(VLOOKUP($B136,FORM6_111_29!$B$3:$H$211,Accdper!D$1,FALSE),0)</f>
        <v>921701</v>
      </c>
      <c r="E136">
        <f>IFERROR(VLOOKUP($B136,FORM6_111_29!$B$3:$H$211,Accdper!E$1,FALSE),0)</f>
        <v>391389</v>
      </c>
      <c r="F136">
        <f>IFERROR(VLOOKUP($B136,FORM6_111_29!$B$3:$H$211,Accdper!F$1,FALSE),0)</f>
        <v>863879</v>
      </c>
      <c r="G136">
        <f>IFERROR(VLOOKUP($B136,FORM6_111_29!$B$3:$H$211,Accdper!G$1,FALSE),0)</f>
        <v>1473473</v>
      </c>
      <c r="H136">
        <f>IFERROR(VLOOKUP($B136,FORM6_111_29!$B$3:$H$211,Accdper!H$1,FALSE),0)</f>
        <v>2070764</v>
      </c>
      <c r="I136">
        <f>IFERROR(VLOOKUP($B136,FORM6_111_29!$B$3:$H$211,Accdper!I$1,FALSE),0)</f>
        <v>2716037</v>
      </c>
      <c r="J136" t="b">
        <f t="shared" si="2"/>
        <v>0</v>
      </c>
    </row>
    <row r="137" spans="1:10" ht="16.8" x14ac:dyDescent="0.35">
      <c r="A137" s="33" t="s">
        <v>69</v>
      </c>
      <c r="B137" s="33">
        <v>147</v>
      </c>
      <c r="C137" s="33"/>
      <c r="D137">
        <f>IFERROR(VLOOKUP($B137,FORM6_111_29!$B$3:$H$211,Accdper!D$1,FALSE),0)</f>
        <v>168554459</v>
      </c>
      <c r="E137">
        <f>IFERROR(VLOOKUP($B137,FORM6_111_29!$B$3:$H$211,Accdper!E$1,FALSE),0)</f>
        <v>176737209</v>
      </c>
      <c r="F137">
        <f>IFERROR(VLOOKUP($B137,FORM6_111_29!$B$3:$H$211,Accdper!F$1,FALSE),0)</f>
        <v>177839461</v>
      </c>
      <c r="G137">
        <f>IFERROR(VLOOKUP($B137,FORM6_111_29!$B$3:$H$211,Accdper!G$1,FALSE),0)</f>
        <v>186790144</v>
      </c>
      <c r="H137">
        <f>IFERROR(VLOOKUP($B137,FORM6_111_29!$B$3:$H$211,Accdper!H$1,FALSE),0)</f>
        <v>196977708</v>
      </c>
      <c r="I137">
        <f>IFERROR(VLOOKUP($B137,FORM6_111_29!$B$3:$H$211,Accdper!I$1,FALSE),0)</f>
        <v>205823787</v>
      </c>
      <c r="J137" t="b">
        <f t="shared" si="2"/>
        <v>0</v>
      </c>
    </row>
    <row r="138" spans="1:10" ht="16.8" x14ac:dyDescent="0.35">
      <c r="A138" s="33" t="s">
        <v>70</v>
      </c>
      <c r="B138" s="33">
        <v>148</v>
      </c>
      <c r="C138" s="33"/>
      <c r="D138">
        <f>IFERROR(VLOOKUP($B138,FORM6_111_29!$B$3:$H$211,Accdper!D$1,FALSE),0)</f>
        <v>209836747</v>
      </c>
      <c r="E138">
        <f>IFERROR(VLOOKUP($B138,FORM6_111_29!$B$3:$H$211,Accdper!E$1,FALSE),0)</f>
        <v>221222167</v>
      </c>
      <c r="F138">
        <f>IFERROR(VLOOKUP($B138,FORM6_111_29!$B$3:$H$211,Accdper!F$1,FALSE),0)</f>
        <v>232804974</v>
      </c>
      <c r="G138">
        <f>IFERROR(VLOOKUP($B138,FORM6_111_29!$B$3:$H$211,Accdper!G$1,FALSE),0)</f>
        <v>243902005</v>
      </c>
      <c r="H138">
        <f>IFERROR(VLOOKUP($B138,FORM6_111_29!$B$3:$H$211,Accdper!H$1,FALSE),0)</f>
        <v>223599048</v>
      </c>
      <c r="I138">
        <f>IFERROR(VLOOKUP($B138,FORM6_111_29!$B$3:$H$211,Accdper!I$1,FALSE),0)</f>
        <v>234566477</v>
      </c>
      <c r="J138" t="b">
        <f t="shared" si="2"/>
        <v>0</v>
      </c>
    </row>
    <row r="139" spans="1:10" ht="16.8" x14ac:dyDescent="0.35">
      <c r="A139" s="33" t="s">
        <v>71</v>
      </c>
      <c r="B139" s="33">
        <v>149</v>
      </c>
      <c r="C139" s="33"/>
      <c r="D139">
        <f>IFERROR(VLOOKUP($B139,FORM6_111_29!$B$3:$H$211,Accdper!D$1,FALSE),0)</f>
        <v>21657947</v>
      </c>
      <c r="E139">
        <f>IFERROR(VLOOKUP($B139,FORM6_111_29!$B$3:$H$211,Accdper!E$1,FALSE),0)</f>
        <v>22714142</v>
      </c>
      <c r="F139">
        <f>IFERROR(VLOOKUP($B139,FORM6_111_29!$B$3:$H$211,Accdper!F$1,FALSE),0)</f>
        <v>23778868</v>
      </c>
      <c r="G139">
        <f>IFERROR(VLOOKUP($B139,FORM6_111_29!$B$3:$H$211,Accdper!G$1,FALSE),0)</f>
        <v>24758810</v>
      </c>
      <c r="H139">
        <f>IFERROR(VLOOKUP($B139,FORM6_111_29!$B$3:$H$211,Accdper!H$1,FALSE),0)</f>
        <v>25798748</v>
      </c>
      <c r="I139">
        <f>IFERROR(VLOOKUP($B139,FORM6_111_29!$B$3:$H$211,Accdper!I$1,FALSE),0)</f>
        <v>26838686</v>
      </c>
      <c r="J139" t="b">
        <f t="shared" si="2"/>
        <v>0</v>
      </c>
    </row>
    <row r="140" spans="1:10" ht="16.8" x14ac:dyDescent="0.35">
      <c r="A140" s="33" t="s">
        <v>73</v>
      </c>
      <c r="B140" s="33">
        <v>151</v>
      </c>
      <c r="C140" s="33"/>
      <c r="D140">
        <f>IFERROR(VLOOKUP($B140,FORM6_111_29!$B$3:$H$211,Accdper!D$1,FALSE),0)</f>
        <v>31801098</v>
      </c>
      <c r="E140">
        <f>IFERROR(VLOOKUP($B140,FORM6_111_29!$B$3:$H$211,Accdper!E$1,FALSE),0)</f>
        <v>33971973</v>
      </c>
      <c r="F140">
        <f>IFERROR(VLOOKUP($B140,FORM6_111_29!$B$3:$H$211,Accdper!F$1,FALSE),0)</f>
        <v>36384348</v>
      </c>
      <c r="G140">
        <f>IFERROR(VLOOKUP($B140,FORM6_111_29!$B$3:$H$211,Accdper!G$1,FALSE),0)</f>
        <v>38827227</v>
      </c>
      <c r="H140">
        <f>IFERROR(VLOOKUP($B140,FORM6_111_29!$B$3:$H$211,Accdper!H$1,FALSE),0)</f>
        <v>41747824</v>
      </c>
      <c r="I140">
        <f>IFERROR(VLOOKUP($B140,FORM6_111_29!$B$3:$H$211,Accdper!I$1,FALSE),0)</f>
        <v>44657845</v>
      </c>
      <c r="J140" t="b">
        <f t="shared" si="2"/>
        <v>0</v>
      </c>
    </row>
    <row r="141" spans="1:10" ht="16.8" x14ac:dyDescent="0.35">
      <c r="A141" s="33" t="s">
        <v>74</v>
      </c>
      <c r="B141" s="33">
        <v>153</v>
      </c>
      <c r="C141" s="33"/>
      <c r="D141">
        <f>IFERROR(VLOOKUP($B141,FORM6_111_29!$B$3:$H$211,Accdper!D$1,FALSE),0)</f>
        <v>36720132</v>
      </c>
      <c r="E141">
        <f>IFERROR(VLOOKUP($B141,FORM6_111_29!$B$3:$H$211,Accdper!E$1,FALSE),0)</f>
        <v>41306628</v>
      </c>
      <c r="F141">
        <f>IFERROR(VLOOKUP($B141,FORM6_111_29!$B$3:$H$211,Accdper!F$1,FALSE),0)</f>
        <v>85163216</v>
      </c>
      <c r="G141">
        <f>IFERROR(VLOOKUP($B141,FORM6_111_29!$B$3:$H$211,Accdper!G$1,FALSE),0)</f>
        <v>94323192</v>
      </c>
      <c r="H141">
        <f>IFERROR(VLOOKUP($B141,FORM6_111_29!$B$3:$H$211,Accdper!H$1,FALSE),0)</f>
        <v>103572218</v>
      </c>
      <c r="I141">
        <f>IFERROR(VLOOKUP($B141,FORM6_111_29!$B$3:$H$211,Accdper!I$1,FALSE),0)</f>
        <v>112697795</v>
      </c>
      <c r="J141" t="b">
        <f t="shared" si="2"/>
        <v>0</v>
      </c>
    </row>
    <row r="142" spans="1:10" ht="16.8" x14ac:dyDescent="0.35">
      <c r="A142" s="33" t="s">
        <v>76</v>
      </c>
      <c r="B142" s="33">
        <v>157</v>
      </c>
      <c r="C142" s="33"/>
      <c r="D142">
        <f>IFERROR(VLOOKUP($B142,FORM6_111_29!$B$3:$H$211,Accdper!D$1,FALSE),0)</f>
        <v>422176853</v>
      </c>
      <c r="E142">
        <f>IFERROR(VLOOKUP($B142,FORM6_111_29!$B$3:$H$211,Accdper!E$1,FALSE),0)</f>
        <v>348273864</v>
      </c>
      <c r="F142">
        <f>IFERROR(VLOOKUP($B142,FORM6_111_29!$B$3:$H$211,Accdper!F$1,FALSE),0)</f>
        <v>378652456</v>
      </c>
      <c r="G142">
        <f>IFERROR(VLOOKUP($B142,FORM6_111_29!$B$3:$H$211,Accdper!G$1,FALSE),0)</f>
        <v>407251724</v>
      </c>
      <c r="H142">
        <f>IFERROR(VLOOKUP($B142,FORM6_111_29!$B$3:$H$211,Accdper!H$1,FALSE),0)</f>
        <v>438203751</v>
      </c>
      <c r="I142">
        <f>IFERROR(VLOOKUP($B142,FORM6_111_29!$B$3:$H$211,Accdper!I$1,FALSE),0)</f>
        <v>507309669</v>
      </c>
      <c r="J142" t="b">
        <f t="shared" si="2"/>
        <v>0</v>
      </c>
    </row>
    <row r="143" spans="1:10" ht="16.8" x14ac:dyDescent="0.35">
      <c r="A143" s="33" t="s">
        <v>77</v>
      </c>
      <c r="B143" s="33">
        <v>158</v>
      </c>
      <c r="C143" s="33"/>
      <c r="D143">
        <f>IFERROR(VLOOKUP($B143,FORM6_111_29!$B$3:$H$211,Accdper!D$1,FALSE),0)</f>
        <v>86265957</v>
      </c>
      <c r="E143">
        <f>IFERROR(VLOOKUP($B143,FORM6_111_29!$B$3:$H$211,Accdper!E$1,FALSE),0)</f>
        <v>106065495</v>
      </c>
      <c r="F143">
        <f>IFERROR(VLOOKUP($B143,FORM6_111_29!$B$3:$H$211,Accdper!F$1,FALSE),0)</f>
        <v>136516322</v>
      </c>
      <c r="G143">
        <f>IFERROR(VLOOKUP($B143,FORM6_111_29!$B$3:$H$211,Accdper!G$1,FALSE),0)</f>
        <v>163123433</v>
      </c>
      <c r="H143">
        <f>IFERROR(VLOOKUP($B143,FORM6_111_29!$B$3:$H$211,Accdper!H$1,FALSE),0)</f>
        <v>212871656</v>
      </c>
      <c r="I143">
        <f>IFERROR(VLOOKUP($B143,FORM6_111_29!$B$3:$H$211,Accdper!I$1,FALSE),0)</f>
        <v>258243286</v>
      </c>
      <c r="J143" t="b">
        <f t="shared" si="2"/>
        <v>0</v>
      </c>
    </row>
    <row r="144" spans="1:10" ht="16.8" x14ac:dyDescent="0.35">
      <c r="A144" s="33" t="s">
        <v>78</v>
      </c>
      <c r="B144" s="33">
        <v>162</v>
      </c>
      <c r="C144" s="33"/>
      <c r="D144">
        <f>IFERROR(VLOOKUP($B144,FORM6_111_29!$B$3:$H$211,Accdper!D$1,FALSE),0)</f>
        <v>720365</v>
      </c>
      <c r="E144">
        <f>IFERROR(VLOOKUP($B144,FORM6_111_29!$B$3:$H$211,Accdper!E$1,FALSE),0)</f>
        <v>893176</v>
      </c>
      <c r="F144">
        <f>IFERROR(VLOOKUP($B144,FORM6_111_29!$B$3:$H$211,Accdper!F$1,FALSE),0)</f>
        <v>1204796</v>
      </c>
      <c r="G144">
        <f>IFERROR(VLOOKUP($B144,FORM6_111_29!$B$3:$H$211,Accdper!G$1,FALSE),0)</f>
        <v>2411620</v>
      </c>
      <c r="H144">
        <f>IFERROR(VLOOKUP($B144,FORM6_111_29!$B$3:$H$211,Accdper!H$1,FALSE),0)</f>
        <v>3809766</v>
      </c>
      <c r="I144">
        <f>IFERROR(VLOOKUP($B144,FORM6_111_29!$B$3:$H$211,Accdper!I$1,FALSE),0)</f>
        <v>4503569</v>
      </c>
      <c r="J144" t="b">
        <f t="shared" si="2"/>
        <v>0</v>
      </c>
    </row>
    <row r="145" spans="1:10" ht="16.8" x14ac:dyDescent="0.35">
      <c r="A145" s="33" t="s">
        <v>79</v>
      </c>
      <c r="B145" s="33">
        <v>164</v>
      </c>
      <c r="C145" s="33"/>
      <c r="D145">
        <f>IFERROR(VLOOKUP($B145,FORM6_111_29!$B$3:$H$211,Accdper!D$1,FALSE),0)</f>
        <v>7298521</v>
      </c>
      <c r="E145">
        <f>IFERROR(VLOOKUP($B145,FORM6_111_29!$B$3:$H$211,Accdper!E$1,FALSE),0)</f>
        <v>8445168</v>
      </c>
      <c r="F145">
        <f>IFERROR(VLOOKUP($B145,FORM6_111_29!$B$3:$H$211,Accdper!F$1,FALSE),0)</f>
        <v>9573236</v>
      </c>
      <c r="G145">
        <f>IFERROR(VLOOKUP($B145,FORM6_111_29!$B$3:$H$211,Accdper!G$1,FALSE),0)</f>
        <v>11236327</v>
      </c>
      <c r="H145">
        <f>IFERROR(VLOOKUP($B145,FORM6_111_29!$B$3:$H$211,Accdper!H$1,FALSE),0)</f>
        <v>12902682</v>
      </c>
      <c r="I145">
        <f>IFERROR(VLOOKUP($B145,FORM6_111_29!$B$3:$H$211,Accdper!I$1,FALSE),0)</f>
        <v>14564573</v>
      </c>
      <c r="J145" t="b">
        <f t="shared" si="2"/>
        <v>0</v>
      </c>
    </row>
    <row r="146" spans="1:10" ht="16.8" x14ac:dyDescent="0.35">
      <c r="A146" s="33" t="s">
        <v>80</v>
      </c>
      <c r="B146" s="33">
        <v>165</v>
      </c>
      <c r="C146" s="33">
        <v>261</v>
      </c>
      <c r="D146">
        <f>IFERROR(VLOOKUP($B146,FORM6_111_29!$B$3:$H$211,Accdper!D$1,FALSE),0)</f>
        <v>12088439</v>
      </c>
      <c r="E146">
        <f>IFERROR(VLOOKUP($B146,FORM6_111_29!$B$3:$H$211,Accdper!E$1,FALSE),0)</f>
        <v>12974864</v>
      </c>
      <c r="F146">
        <f>IFERROR(VLOOKUP($B146,FORM6_111_29!$B$3:$H$211,Accdper!F$1,FALSE),0)</f>
        <v>13137018</v>
      </c>
      <c r="G146">
        <f>IFERROR(VLOOKUP($B146,FORM6_111_29!$B$3:$H$211,Accdper!G$1,FALSE),0)</f>
        <v>13989336</v>
      </c>
      <c r="H146">
        <f>IFERROR(VLOOKUP($B146,FORM6_111_29!$B$3:$H$211,Accdper!H$1,FALSE),0)</f>
        <v>14845205</v>
      </c>
      <c r="I146">
        <f>IFERROR(VLOOKUP($B146,FORM6_111_29!$B$3:$H$211,Accdper!I$1,FALSE),0)</f>
        <v>15701314</v>
      </c>
      <c r="J146" t="b">
        <f t="shared" si="2"/>
        <v>0</v>
      </c>
    </row>
    <row r="147" spans="1:10" ht="16.8" x14ac:dyDescent="0.35">
      <c r="A147" s="33" t="s">
        <v>81</v>
      </c>
      <c r="B147" s="33">
        <v>167</v>
      </c>
      <c r="C147" s="33"/>
      <c r="D147">
        <f>IFERROR(VLOOKUP($B147,FORM6_111_29!$B$3:$H$211,Accdper!D$1,FALSE),0)</f>
        <v>30346374</v>
      </c>
      <c r="E147">
        <f>IFERROR(VLOOKUP($B147,FORM6_111_29!$B$3:$H$211,Accdper!E$1,FALSE),0)</f>
        <v>33288898</v>
      </c>
      <c r="F147">
        <f>IFERROR(VLOOKUP($B147,FORM6_111_29!$B$3:$H$211,Accdper!F$1,FALSE),0)</f>
        <v>36389340</v>
      </c>
      <c r="G147">
        <f>IFERROR(VLOOKUP($B147,FORM6_111_29!$B$3:$H$211,Accdper!G$1,FALSE),0)</f>
        <v>28941016</v>
      </c>
      <c r="H147">
        <f>IFERROR(VLOOKUP($B147,FORM6_111_29!$B$3:$H$211,Accdper!H$1,FALSE),0)</f>
        <v>34603898</v>
      </c>
      <c r="I147">
        <f>IFERROR(VLOOKUP($B147,FORM6_111_29!$B$3:$H$211,Accdper!I$1,FALSE),0)</f>
        <v>40224334</v>
      </c>
      <c r="J147" t="b">
        <f t="shared" si="2"/>
        <v>0</v>
      </c>
    </row>
    <row r="148" spans="1:10" ht="16.8" x14ac:dyDescent="0.35">
      <c r="A148" s="33" t="s">
        <v>83</v>
      </c>
      <c r="B148" s="33">
        <v>171</v>
      </c>
      <c r="C148" s="33"/>
      <c r="D148">
        <f>IFERROR(VLOOKUP($B148,FORM6_111_29!$B$3:$H$211,Accdper!D$1,FALSE),0)</f>
        <v>14924929</v>
      </c>
      <c r="E148">
        <f>IFERROR(VLOOKUP($B148,FORM6_111_29!$B$3:$H$211,Accdper!E$1,FALSE),0)</f>
        <v>15459961</v>
      </c>
      <c r="F148">
        <f>IFERROR(VLOOKUP($B148,FORM6_111_29!$B$3:$H$211,Accdper!F$1,FALSE),0)</f>
        <v>15995415</v>
      </c>
      <c r="G148">
        <f>IFERROR(VLOOKUP($B148,FORM6_111_29!$B$3:$H$211,Accdper!G$1,FALSE),0)</f>
        <v>16541208</v>
      </c>
      <c r="H148">
        <f>IFERROR(VLOOKUP($B148,FORM6_111_29!$B$3:$H$211,Accdper!H$1,FALSE),0)</f>
        <v>17087000</v>
      </c>
      <c r="I148">
        <f>IFERROR(VLOOKUP($B148,FORM6_111_29!$B$3:$H$211,Accdper!I$1,FALSE),0)</f>
        <v>17635588</v>
      </c>
      <c r="J148" t="b">
        <f t="shared" si="2"/>
        <v>0</v>
      </c>
    </row>
    <row r="149" spans="1:10" ht="16.8" x14ac:dyDescent="0.35">
      <c r="A149" s="33" t="s">
        <v>84</v>
      </c>
      <c r="B149" s="33">
        <v>173</v>
      </c>
      <c r="C149" s="33"/>
      <c r="D149">
        <f>IFERROR(VLOOKUP($B149,FORM6_111_29!$B$3:$H$211,Accdper!D$1,FALSE),0)</f>
        <v>18726464</v>
      </c>
      <c r="E149">
        <f>IFERROR(VLOOKUP($B149,FORM6_111_29!$B$3:$H$211,Accdper!E$1,FALSE),0)</f>
        <v>19629425</v>
      </c>
      <c r="F149">
        <f>IFERROR(VLOOKUP($B149,FORM6_111_29!$B$3:$H$211,Accdper!F$1,FALSE),0)</f>
        <v>20525192</v>
      </c>
      <c r="G149">
        <f>IFERROR(VLOOKUP($B149,FORM6_111_29!$B$3:$H$211,Accdper!G$1,FALSE),0)</f>
        <v>19590094</v>
      </c>
      <c r="H149">
        <f>IFERROR(VLOOKUP($B149,FORM6_111_29!$B$3:$H$211,Accdper!H$1,FALSE),0)</f>
        <v>20683293</v>
      </c>
      <c r="I149">
        <f>IFERROR(VLOOKUP($B149,FORM6_111_29!$B$3:$H$211,Accdper!I$1,FALSE),0)</f>
        <v>22002033</v>
      </c>
      <c r="J149" t="b">
        <f t="shared" si="2"/>
        <v>0</v>
      </c>
    </row>
    <row r="150" spans="1:10" ht="16.8" x14ac:dyDescent="0.35">
      <c r="A150" s="33" t="s">
        <v>85</v>
      </c>
      <c r="B150" s="33">
        <v>175</v>
      </c>
      <c r="C150" s="33"/>
      <c r="D150">
        <f>IFERROR(VLOOKUP($B150,FORM6_111_29!$B$3:$H$211,Accdper!D$1,FALSE),0)</f>
        <v>61055708</v>
      </c>
      <c r="E150">
        <f>IFERROR(VLOOKUP($B150,FORM6_111_29!$B$3:$H$211,Accdper!E$1,FALSE),0)</f>
        <v>61915116</v>
      </c>
      <c r="F150">
        <f>IFERROR(VLOOKUP($B150,FORM6_111_29!$B$3:$H$211,Accdper!F$1,FALSE),0)</f>
        <v>59115114</v>
      </c>
      <c r="G150">
        <f>IFERROR(VLOOKUP($B150,FORM6_111_29!$B$3:$H$211,Accdper!G$1,FALSE),0)</f>
        <v>59609339</v>
      </c>
      <c r="H150">
        <f>IFERROR(VLOOKUP($B150,FORM6_111_29!$B$3:$H$211,Accdper!H$1,FALSE),0)</f>
        <v>60258530</v>
      </c>
      <c r="I150">
        <f>IFERROR(VLOOKUP($B150,FORM6_111_29!$B$3:$H$211,Accdper!I$1,FALSE),0)</f>
        <v>58510029</v>
      </c>
      <c r="J150" t="b">
        <f t="shared" si="2"/>
        <v>0</v>
      </c>
    </row>
    <row r="151" spans="1:10" ht="16.8" x14ac:dyDescent="0.35">
      <c r="A151" s="33" t="s">
        <v>86</v>
      </c>
      <c r="B151" s="33">
        <v>176</v>
      </c>
      <c r="C151" s="33"/>
      <c r="D151">
        <f>IFERROR(VLOOKUP($B151,FORM6_111_29!$B$3:$H$211,Accdper!D$1,FALSE),0)</f>
        <v>42399812</v>
      </c>
      <c r="E151">
        <f>IFERROR(VLOOKUP($B151,FORM6_111_29!$B$3:$H$211,Accdper!E$1,FALSE),0)</f>
        <v>42343053</v>
      </c>
      <c r="F151">
        <f>IFERROR(VLOOKUP($B151,FORM6_111_29!$B$3:$H$211,Accdper!F$1,FALSE),0)</f>
        <v>43029524</v>
      </c>
      <c r="G151">
        <f>IFERROR(VLOOKUP($B151,FORM6_111_29!$B$3:$H$211,Accdper!G$1,FALSE),0)</f>
        <v>43690970</v>
      </c>
      <c r="H151">
        <f>IFERROR(VLOOKUP($B151,FORM6_111_29!$B$3:$H$211,Accdper!H$1,FALSE),0)</f>
        <v>45465093</v>
      </c>
      <c r="I151">
        <f>IFERROR(VLOOKUP($B151,FORM6_111_29!$B$3:$H$211,Accdper!I$1,FALSE),0)</f>
        <v>47799211</v>
      </c>
      <c r="J151" t="b">
        <f t="shared" si="2"/>
        <v>0</v>
      </c>
    </row>
    <row r="152" spans="1:10" ht="16.8" x14ac:dyDescent="0.35">
      <c r="A152" s="33" t="s">
        <v>87</v>
      </c>
      <c r="B152" s="33">
        <v>177</v>
      </c>
      <c r="C152" s="33"/>
      <c r="D152">
        <f>IFERROR(VLOOKUP($B152,FORM6_111_29!$B$3:$H$211,Accdper!D$1,FALSE),0)</f>
        <v>70019259</v>
      </c>
      <c r="E152">
        <f>IFERROR(VLOOKUP($B152,FORM6_111_29!$B$3:$H$211,Accdper!E$1,FALSE),0)</f>
        <v>74215127</v>
      </c>
      <c r="F152">
        <f>IFERROR(VLOOKUP($B152,FORM6_111_29!$B$3:$H$211,Accdper!F$1,FALSE),0)</f>
        <v>77430929</v>
      </c>
      <c r="G152">
        <f>IFERROR(VLOOKUP($B152,FORM6_111_29!$B$3:$H$211,Accdper!G$1,FALSE),0)</f>
        <v>80263091</v>
      </c>
      <c r="H152">
        <f>IFERROR(VLOOKUP($B152,FORM6_111_29!$B$3:$H$211,Accdper!H$1,FALSE),0)</f>
        <v>85009978</v>
      </c>
      <c r="I152">
        <f>IFERROR(VLOOKUP($B152,FORM6_111_29!$B$3:$H$211,Accdper!I$1,FALSE),0)</f>
        <v>90093856</v>
      </c>
      <c r="J152" t="b">
        <f t="shared" si="2"/>
        <v>0</v>
      </c>
    </row>
    <row r="153" spans="1:10" ht="16.8" x14ac:dyDescent="0.35">
      <c r="A153" s="33" t="s">
        <v>88</v>
      </c>
      <c r="B153" s="33">
        <v>180</v>
      </c>
      <c r="C153" s="33"/>
      <c r="D153">
        <f>IFERROR(VLOOKUP($B153,FORM6_111_29!$B$3:$H$211,Accdper!D$1,FALSE),0)</f>
        <v>444610819</v>
      </c>
      <c r="E153">
        <f>IFERROR(VLOOKUP($B153,FORM6_111_29!$B$3:$H$211,Accdper!E$1,FALSE),0)</f>
        <v>481901889</v>
      </c>
      <c r="F153">
        <f>IFERROR(VLOOKUP($B153,FORM6_111_29!$B$3:$H$211,Accdper!F$1,FALSE),0)</f>
        <v>513359663</v>
      </c>
      <c r="G153">
        <f>IFERROR(VLOOKUP($B153,FORM6_111_29!$B$3:$H$211,Accdper!G$1,FALSE),0)</f>
        <v>552769699</v>
      </c>
      <c r="H153">
        <f>IFERROR(VLOOKUP($B153,FORM6_111_29!$B$3:$H$211,Accdper!H$1,FALSE),0)</f>
        <v>592515775</v>
      </c>
      <c r="I153">
        <f>IFERROR(VLOOKUP($B153,FORM6_111_29!$B$3:$H$211,Accdper!I$1,FALSE),0)</f>
        <v>638282661</v>
      </c>
      <c r="J153" t="b">
        <f t="shared" si="2"/>
        <v>0</v>
      </c>
    </row>
    <row r="154" spans="1:10" ht="16.8" x14ac:dyDescent="0.35">
      <c r="A154" s="33" t="s">
        <v>89</v>
      </c>
      <c r="B154" s="33">
        <v>181</v>
      </c>
      <c r="C154" s="33"/>
      <c r="D154">
        <f>IFERROR(VLOOKUP($B154,FORM6_111_29!$B$3:$H$211,Accdper!D$1,FALSE),0)</f>
        <v>75824310</v>
      </c>
      <c r="E154">
        <f>IFERROR(VLOOKUP($B154,FORM6_111_29!$B$3:$H$211,Accdper!E$1,FALSE),0)</f>
        <v>78362417</v>
      </c>
      <c r="F154">
        <f>IFERROR(VLOOKUP($B154,FORM6_111_29!$B$3:$H$211,Accdper!F$1,FALSE),0)</f>
        <v>78931970</v>
      </c>
      <c r="G154">
        <f>IFERROR(VLOOKUP($B154,FORM6_111_29!$B$3:$H$211,Accdper!G$1,FALSE),0)</f>
        <v>82004029</v>
      </c>
      <c r="H154">
        <f>IFERROR(VLOOKUP($B154,FORM6_111_29!$B$3:$H$211,Accdper!H$1,FALSE),0)</f>
        <v>84815378</v>
      </c>
      <c r="I154">
        <f>IFERROR(VLOOKUP($B154,FORM6_111_29!$B$3:$H$211,Accdper!I$1,FALSE),0)</f>
        <v>87856134</v>
      </c>
      <c r="J154" t="b">
        <f t="shared" si="2"/>
        <v>0</v>
      </c>
    </row>
    <row r="155" spans="1:10" ht="16.8" x14ac:dyDescent="0.35">
      <c r="A155" s="33" t="s">
        <v>90</v>
      </c>
      <c r="B155" s="33">
        <v>182</v>
      </c>
      <c r="C155" s="33"/>
      <c r="D155">
        <f>IFERROR(VLOOKUP($B155,FORM6_111_29!$B$3:$H$211,Accdper!D$1,FALSE),0)</f>
        <v>28172248</v>
      </c>
      <c r="E155">
        <f>IFERROR(VLOOKUP($B155,FORM6_111_29!$B$3:$H$211,Accdper!E$1,FALSE),0)</f>
        <v>28948633</v>
      </c>
      <c r="F155">
        <f>IFERROR(VLOOKUP($B155,FORM6_111_29!$B$3:$H$211,Accdper!F$1,FALSE),0)</f>
        <v>28839781</v>
      </c>
      <c r="G155">
        <f>IFERROR(VLOOKUP($B155,FORM6_111_29!$B$3:$H$211,Accdper!G$1,FALSE),0)</f>
        <v>28960358</v>
      </c>
      <c r="H155">
        <f>IFERROR(VLOOKUP($B155,FORM6_111_29!$B$3:$H$211,Accdper!H$1,FALSE),0)</f>
        <v>29086072</v>
      </c>
      <c r="I155">
        <f>IFERROR(VLOOKUP($B155,FORM6_111_29!$B$3:$H$211,Accdper!I$1,FALSE),0)</f>
        <v>29790748</v>
      </c>
      <c r="J155" t="b">
        <f t="shared" si="2"/>
        <v>0</v>
      </c>
    </row>
    <row r="156" spans="1:10" ht="16.8" x14ac:dyDescent="0.35">
      <c r="A156" s="33" t="s">
        <v>91</v>
      </c>
      <c r="B156" s="33">
        <v>183</v>
      </c>
      <c r="C156" s="33"/>
      <c r="D156">
        <f>IFERROR(VLOOKUP($B156,FORM6_111_29!$B$3:$H$211,Accdper!D$1,FALSE),0)</f>
        <v>94881536</v>
      </c>
      <c r="E156">
        <f>IFERROR(VLOOKUP($B156,FORM6_111_29!$B$3:$H$211,Accdper!E$1,FALSE),0)</f>
        <v>99328038</v>
      </c>
      <c r="F156">
        <f>IFERROR(VLOOKUP($B156,FORM6_111_29!$B$3:$H$211,Accdper!F$1,FALSE),0)</f>
        <v>103912340</v>
      </c>
      <c r="G156">
        <f>IFERROR(VLOOKUP($B156,FORM6_111_29!$B$3:$H$211,Accdper!G$1,FALSE),0)</f>
        <v>107177334</v>
      </c>
      <c r="H156">
        <f>IFERROR(VLOOKUP($B156,FORM6_111_29!$B$3:$H$211,Accdper!H$1,FALSE),0)</f>
        <v>112495340</v>
      </c>
      <c r="I156">
        <f>IFERROR(VLOOKUP($B156,FORM6_111_29!$B$3:$H$211,Accdper!I$1,FALSE),0)</f>
        <v>117725663</v>
      </c>
      <c r="J156" t="b">
        <f t="shared" si="2"/>
        <v>0</v>
      </c>
    </row>
    <row r="157" spans="1:10" ht="16.8" x14ac:dyDescent="0.35">
      <c r="A157" s="33" t="s">
        <v>92</v>
      </c>
      <c r="B157" s="33">
        <v>184</v>
      </c>
      <c r="C157" s="33"/>
      <c r="D157">
        <f>IFERROR(VLOOKUP($B157,FORM6_111_29!$B$3:$H$211,Accdper!D$1,FALSE),0)</f>
        <v>19699211</v>
      </c>
      <c r="E157">
        <f>IFERROR(VLOOKUP($B157,FORM6_111_29!$B$3:$H$211,Accdper!E$1,FALSE),0)</f>
        <v>21320497</v>
      </c>
      <c r="F157">
        <f>IFERROR(VLOOKUP($B157,FORM6_111_29!$B$3:$H$211,Accdper!F$1,FALSE),0)</f>
        <v>23007358</v>
      </c>
      <c r="G157">
        <f>IFERROR(VLOOKUP($B157,FORM6_111_29!$B$3:$H$211,Accdper!G$1,FALSE),0)</f>
        <v>24909387</v>
      </c>
      <c r="H157">
        <f>IFERROR(VLOOKUP($B157,FORM6_111_29!$B$3:$H$211,Accdper!H$1,FALSE),0)</f>
        <v>29788539</v>
      </c>
      <c r="I157">
        <f>IFERROR(VLOOKUP($B157,FORM6_111_29!$B$3:$H$211,Accdper!I$1,FALSE),0)</f>
        <v>36284832</v>
      </c>
      <c r="J157" t="b">
        <f t="shared" si="2"/>
        <v>0</v>
      </c>
    </row>
    <row r="158" spans="1:10" ht="16.8" x14ac:dyDescent="0.35">
      <c r="A158" s="33" t="s">
        <v>94</v>
      </c>
      <c r="B158" s="33">
        <v>187</v>
      </c>
      <c r="C158" s="33"/>
      <c r="D158">
        <f>IFERROR(VLOOKUP($B158,FORM6_111_29!$B$3:$H$211,Accdper!D$1,FALSE),0)</f>
        <v>232000097</v>
      </c>
      <c r="E158">
        <f>IFERROR(VLOOKUP($B158,FORM6_111_29!$B$3:$H$211,Accdper!E$1,FALSE),0)</f>
        <v>253260468</v>
      </c>
      <c r="F158">
        <f>IFERROR(VLOOKUP($B158,FORM6_111_29!$B$3:$H$211,Accdper!F$1,FALSE),0)</f>
        <v>275177841</v>
      </c>
      <c r="G158">
        <f>IFERROR(VLOOKUP($B158,FORM6_111_29!$B$3:$H$211,Accdper!G$1,FALSE),0)</f>
        <v>297213029</v>
      </c>
      <c r="H158">
        <f>IFERROR(VLOOKUP($B158,FORM6_111_29!$B$3:$H$211,Accdper!H$1,FALSE),0)</f>
        <v>323501620</v>
      </c>
      <c r="I158">
        <f>IFERROR(VLOOKUP($B158,FORM6_111_29!$B$3:$H$211,Accdper!I$1,FALSE),0)</f>
        <v>351683925</v>
      </c>
      <c r="J158" t="b">
        <f t="shared" si="2"/>
        <v>0</v>
      </c>
    </row>
    <row r="159" spans="1:10" ht="16.8" x14ac:dyDescent="0.35">
      <c r="A159" s="33" t="s">
        <v>95</v>
      </c>
      <c r="B159" s="33">
        <v>188</v>
      </c>
      <c r="C159" s="33"/>
      <c r="D159">
        <f>IFERROR(VLOOKUP($B159,FORM6_111_29!$B$3:$H$211,Accdper!D$1,FALSE),0)</f>
        <v>779392</v>
      </c>
      <c r="E159">
        <f>IFERROR(VLOOKUP($B159,FORM6_111_29!$B$3:$H$211,Accdper!E$1,FALSE),0)</f>
        <v>1322080</v>
      </c>
      <c r="F159">
        <f>IFERROR(VLOOKUP($B159,FORM6_111_29!$B$3:$H$211,Accdper!F$1,FALSE),0)</f>
        <v>965351</v>
      </c>
      <c r="G159">
        <f>IFERROR(VLOOKUP($B159,FORM6_111_29!$B$3:$H$211,Accdper!G$1,FALSE),0)</f>
        <v>1180462</v>
      </c>
      <c r="H159">
        <f>IFERROR(VLOOKUP($B159,FORM6_111_29!$B$3:$H$211,Accdper!H$1,FALSE),0)</f>
        <v>1245893</v>
      </c>
      <c r="I159">
        <f>IFERROR(VLOOKUP($B159,FORM6_111_29!$B$3:$H$211,Accdper!I$1,FALSE),0)</f>
        <v>1909582</v>
      </c>
      <c r="J159" t="b">
        <f t="shared" si="2"/>
        <v>0</v>
      </c>
    </row>
    <row r="160" spans="1:10" ht="16.8" x14ac:dyDescent="0.35">
      <c r="A160" s="33" t="s">
        <v>96</v>
      </c>
      <c r="B160" s="33">
        <v>190</v>
      </c>
      <c r="C160" s="33"/>
      <c r="D160">
        <f>IFERROR(VLOOKUP($B160,FORM6_111_29!$B$3:$H$211,Accdper!D$1,FALSE),0)</f>
        <v>15424198</v>
      </c>
      <c r="E160">
        <f>IFERROR(VLOOKUP($B160,FORM6_111_29!$B$3:$H$211,Accdper!E$1,FALSE),0)</f>
        <v>17299732</v>
      </c>
      <c r="F160">
        <f>IFERROR(VLOOKUP($B160,FORM6_111_29!$B$3:$H$211,Accdper!F$1,FALSE),0)</f>
        <v>19248100</v>
      </c>
      <c r="G160">
        <f>IFERROR(VLOOKUP($B160,FORM6_111_29!$B$3:$H$211,Accdper!G$1,FALSE),0)</f>
        <v>21114195</v>
      </c>
      <c r="H160">
        <f>IFERROR(VLOOKUP($B160,FORM6_111_29!$B$3:$H$211,Accdper!H$1,FALSE),0)</f>
        <v>23671099</v>
      </c>
      <c r="I160">
        <f>IFERROR(VLOOKUP($B160,FORM6_111_29!$B$3:$H$211,Accdper!I$1,FALSE),0)</f>
        <v>27116502</v>
      </c>
      <c r="J160" t="b">
        <f t="shared" si="2"/>
        <v>0</v>
      </c>
    </row>
    <row r="161" spans="1:10" ht="16.8" x14ac:dyDescent="0.35">
      <c r="A161" s="33" t="s">
        <v>98</v>
      </c>
      <c r="B161" s="33">
        <v>195</v>
      </c>
      <c r="C161" s="33"/>
      <c r="D161">
        <f>IFERROR(VLOOKUP($B161,FORM6_111_29!$B$3:$H$211,Accdper!D$1,FALSE),0)</f>
        <v>4470000</v>
      </c>
      <c r="E161">
        <f>IFERROR(VLOOKUP($B161,FORM6_111_29!$B$3:$H$211,Accdper!E$1,FALSE),0)</f>
        <v>4895714</v>
      </c>
      <c r="F161">
        <f>IFERROR(VLOOKUP($B161,FORM6_111_29!$B$3:$H$211,Accdper!F$1,FALSE),0)</f>
        <v>5321429</v>
      </c>
      <c r="G161">
        <f>IFERROR(VLOOKUP($B161,FORM6_111_29!$B$3:$H$211,Accdper!G$1,FALSE),0)</f>
        <v>5747143</v>
      </c>
      <c r="H161">
        <f>IFERROR(VLOOKUP($B161,FORM6_111_29!$B$3:$H$211,Accdper!H$1,FALSE),0)</f>
        <v>6172857</v>
      </c>
      <c r="I161">
        <f>IFERROR(VLOOKUP($B161,FORM6_111_29!$B$3:$H$211,Accdper!I$1,FALSE),0)</f>
        <v>6598571</v>
      </c>
      <c r="J161" t="b">
        <f t="shared" si="2"/>
        <v>0</v>
      </c>
    </row>
    <row r="162" spans="1:10" ht="16.8" x14ac:dyDescent="0.35">
      <c r="A162" s="33" t="s">
        <v>99</v>
      </c>
      <c r="B162" s="33">
        <v>196</v>
      </c>
      <c r="C162" s="33"/>
      <c r="D162">
        <f>IFERROR(VLOOKUP($B162,FORM6_111_29!$B$3:$H$211,Accdper!D$1,FALSE),0)</f>
        <v>24524663</v>
      </c>
      <c r="E162">
        <f>IFERROR(VLOOKUP($B162,FORM6_111_29!$B$3:$H$211,Accdper!E$1,FALSE),0)</f>
        <v>27660058</v>
      </c>
      <c r="F162">
        <f>IFERROR(VLOOKUP($B162,FORM6_111_29!$B$3:$H$211,Accdper!F$1,FALSE),0)</f>
        <v>31036028</v>
      </c>
      <c r="G162">
        <f>IFERROR(VLOOKUP($B162,FORM6_111_29!$B$3:$H$211,Accdper!G$1,FALSE),0)</f>
        <v>34421534</v>
      </c>
      <c r="H162">
        <f>IFERROR(VLOOKUP($B162,FORM6_111_29!$B$3:$H$211,Accdper!H$1,FALSE),0)</f>
        <v>37801366</v>
      </c>
      <c r="I162">
        <f>IFERROR(VLOOKUP($B162,FORM6_111_29!$B$3:$H$211,Accdper!I$1,FALSE),0)</f>
        <v>41187548</v>
      </c>
      <c r="J162" t="b">
        <f t="shared" si="2"/>
        <v>0</v>
      </c>
    </row>
    <row r="163" spans="1:10" ht="16.8" x14ac:dyDescent="0.35">
      <c r="A163" s="33" t="s">
        <v>100</v>
      </c>
      <c r="B163" s="33">
        <v>197</v>
      </c>
      <c r="C163" s="33"/>
      <c r="D163">
        <f>IFERROR(VLOOKUP($B163,FORM6_111_29!$B$3:$H$211,Accdper!D$1,FALSE),0)</f>
        <v>8178474</v>
      </c>
      <c r="E163">
        <f>IFERROR(VLOOKUP($B163,FORM6_111_29!$B$3:$H$211,Accdper!E$1,FALSE),0)</f>
        <v>8951800</v>
      </c>
      <c r="F163">
        <f>IFERROR(VLOOKUP($B163,FORM6_111_29!$B$3:$H$211,Accdper!F$1,FALSE),0)</f>
        <v>9730937</v>
      </c>
      <c r="G163">
        <f>IFERROR(VLOOKUP($B163,FORM6_111_29!$B$3:$H$211,Accdper!G$1,FALSE),0)</f>
        <v>10509888</v>
      </c>
      <c r="H163">
        <f>IFERROR(VLOOKUP($B163,FORM6_111_29!$B$3:$H$211,Accdper!H$1,FALSE),0)</f>
        <v>11288840</v>
      </c>
      <c r="I163">
        <f>IFERROR(VLOOKUP($B163,FORM6_111_29!$B$3:$H$211,Accdper!I$1,FALSE),0)</f>
        <v>12069884</v>
      </c>
      <c r="J163" t="b">
        <f t="shared" si="2"/>
        <v>0</v>
      </c>
    </row>
    <row r="164" spans="1:10" ht="16.8" x14ac:dyDescent="0.35">
      <c r="A164" s="33" t="s">
        <v>102</v>
      </c>
      <c r="B164" s="33">
        <v>214</v>
      </c>
      <c r="C164" s="33"/>
      <c r="D164">
        <f>IFERROR(VLOOKUP($B164,FORM6_111_29!$B$3:$H$211,Accdper!D$1,FALSE),0)</f>
        <v>26334340</v>
      </c>
      <c r="E164">
        <f>IFERROR(VLOOKUP($B164,FORM6_111_29!$B$3:$H$211,Accdper!E$1,FALSE),0)</f>
        <v>29414103</v>
      </c>
      <c r="F164">
        <f>IFERROR(VLOOKUP($B164,FORM6_111_29!$B$3:$H$211,Accdper!F$1,FALSE),0)</f>
        <v>32444135</v>
      </c>
      <c r="G164">
        <f>IFERROR(VLOOKUP($B164,FORM6_111_29!$B$3:$H$211,Accdper!G$1,FALSE),0)</f>
        <v>35799408</v>
      </c>
      <c r="H164">
        <f>IFERROR(VLOOKUP($B164,FORM6_111_29!$B$3:$H$211,Accdper!H$1,FALSE),0)</f>
        <v>39326792</v>
      </c>
      <c r="I164">
        <f>IFERROR(VLOOKUP($B164,FORM6_111_29!$B$3:$H$211,Accdper!I$1,FALSE),0)</f>
        <v>43941869</v>
      </c>
      <c r="J164" t="b">
        <f t="shared" si="2"/>
        <v>0</v>
      </c>
    </row>
    <row r="165" spans="1:10" ht="16.8" x14ac:dyDescent="0.35">
      <c r="A165" s="33" t="s">
        <v>104</v>
      </c>
      <c r="B165" s="33">
        <v>216</v>
      </c>
      <c r="C165" s="33">
        <v>72</v>
      </c>
      <c r="D165">
        <f>IFERROR(VLOOKUP($B165,FORM6_111_29!$B$3:$H$211,Accdper!D$1,FALSE),0)</f>
        <v>68876540</v>
      </c>
      <c r="E165">
        <f>IFERROR(VLOOKUP($B165,FORM6_111_29!$B$3:$H$211,Accdper!E$1,FALSE),0)</f>
        <v>79672553</v>
      </c>
      <c r="F165">
        <f>IFERROR(VLOOKUP($B165,FORM6_111_29!$B$3:$H$211,Accdper!F$1,FALSE),0)</f>
        <v>91712497</v>
      </c>
      <c r="G165">
        <f>IFERROR(VLOOKUP($B165,FORM6_111_29!$B$3:$H$211,Accdper!G$1,FALSE),0)</f>
        <v>103622343</v>
      </c>
      <c r="H165">
        <f>IFERROR(VLOOKUP($B165,FORM6_111_29!$B$3:$H$211,Accdper!H$1,FALSE),0)</f>
        <v>127194370</v>
      </c>
      <c r="I165">
        <f>IFERROR(VLOOKUP($B165,FORM6_111_29!$B$3:$H$211,Accdper!I$1,FALSE),0)</f>
        <v>142617752</v>
      </c>
      <c r="J165" t="b">
        <f t="shared" si="2"/>
        <v>0</v>
      </c>
    </row>
    <row r="166" spans="1:10" ht="16.8" x14ac:dyDescent="0.35">
      <c r="A166" s="33" t="s">
        <v>105</v>
      </c>
      <c r="B166" s="33">
        <v>217</v>
      </c>
      <c r="C166" s="33"/>
      <c r="D166">
        <f>IFERROR(VLOOKUP($B166,FORM6_111_29!$B$3:$H$211,Accdper!D$1,FALSE),0)</f>
        <v>18399931</v>
      </c>
      <c r="E166">
        <f>IFERROR(VLOOKUP($B166,FORM6_111_29!$B$3:$H$211,Accdper!E$1,FALSE),0)</f>
        <v>21517203</v>
      </c>
      <c r="F166">
        <f>IFERROR(VLOOKUP($B166,FORM6_111_29!$B$3:$H$211,Accdper!F$1,FALSE),0)</f>
        <v>24765426</v>
      </c>
      <c r="G166">
        <f>IFERROR(VLOOKUP($B166,FORM6_111_29!$B$3:$H$211,Accdper!G$1,FALSE),0)</f>
        <v>7524744</v>
      </c>
      <c r="H166">
        <f>IFERROR(VLOOKUP($B166,FORM6_111_29!$B$3:$H$211,Accdper!H$1,FALSE),0)</f>
        <v>8978253</v>
      </c>
      <c r="I166">
        <f>IFERROR(VLOOKUP($B166,FORM6_111_29!$B$3:$H$211,Accdper!I$1,FALSE),0)</f>
        <v>7337548</v>
      </c>
      <c r="J166" t="b">
        <f t="shared" si="2"/>
        <v>0</v>
      </c>
    </row>
    <row r="167" spans="1:10" ht="16.8" x14ac:dyDescent="0.35">
      <c r="A167" s="33" t="s">
        <v>106</v>
      </c>
      <c r="B167" s="33">
        <v>219</v>
      </c>
      <c r="C167" s="33"/>
      <c r="D167">
        <f>IFERROR(VLOOKUP($B167,FORM6_111_29!$B$3:$H$211,Accdper!D$1,FALSE),0)</f>
        <v>525773</v>
      </c>
      <c r="E167">
        <f>IFERROR(VLOOKUP($B167,FORM6_111_29!$B$3:$H$211,Accdper!E$1,FALSE),0)</f>
        <v>553621</v>
      </c>
      <c r="F167">
        <f>IFERROR(VLOOKUP($B167,FORM6_111_29!$B$3:$H$211,Accdper!F$1,FALSE),0)</f>
        <v>680110</v>
      </c>
      <c r="G167">
        <f>IFERROR(VLOOKUP($B167,FORM6_111_29!$B$3:$H$211,Accdper!G$1,FALSE),0)</f>
        <v>721902</v>
      </c>
      <c r="H167">
        <f>IFERROR(VLOOKUP($B167,FORM6_111_29!$B$3:$H$211,Accdper!H$1,FALSE),0)</f>
        <v>763694</v>
      </c>
      <c r="I167">
        <f>IFERROR(VLOOKUP($B167,FORM6_111_29!$B$3:$H$211,Accdper!I$1,FALSE),0)</f>
        <v>805486</v>
      </c>
      <c r="J167" t="b">
        <f t="shared" si="2"/>
        <v>0</v>
      </c>
    </row>
    <row r="168" spans="1:10" ht="16.8" x14ac:dyDescent="0.35">
      <c r="A168" s="33" t="s">
        <v>107</v>
      </c>
      <c r="B168" s="33">
        <v>221</v>
      </c>
      <c r="C168" s="33"/>
      <c r="D168">
        <f>IFERROR(VLOOKUP($B168,FORM6_111_29!$B$3:$H$211,Accdper!D$1,FALSE),0)</f>
        <v>73366468</v>
      </c>
      <c r="E168">
        <f>IFERROR(VLOOKUP($B168,FORM6_111_29!$B$3:$H$211,Accdper!E$1,FALSE),0)</f>
        <v>82982526</v>
      </c>
      <c r="F168">
        <f>IFERROR(VLOOKUP($B168,FORM6_111_29!$B$3:$H$211,Accdper!F$1,FALSE),0)</f>
        <v>92716669</v>
      </c>
      <c r="G168">
        <f>IFERROR(VLOOKUP($B168,FORM6_111_29!$B$3:$H$211,Accdper!G$1,FALSE),0)</f>
        <v>102498858</v>
      </c>
      <c r="H168">
        <f>IFERROR(VLOOKUP($B168,FORM6_111_29!$B$3:$H$211,Accdper!H$1,FALSE),0)</f>
        <v>112256655</v>
      </c>
      <c r="I168">
        <f>IFERROR(VLOOKUP($B168,FORM6_111_29!$B$3:$H$211,Accdper!I$1,FALSE),0)</f>
        <v>121724595</v>
      </c>
      <c r="J168" t="b">
        <f t="shared" si="2"/>
        <v>0</v>
      </c>
    </row>
    <row r="169" spans="1:10" ht="16.8" x14ac:dyDescent="0.35">
      <c r="A169" s="33" t="s">
        <v>108</v>
      </c>
      <c r="B169" s="33">
        <v>223</v>
      </c>
      <c r="C169" s="33"/>
      <c r="D169">
        <f>IFERROR(VLOOKUP($B169,FORM6_111_29!$B$3:$H$211,Accdper!D$1,FALSE),0)</f>
        <v>23734009</v>
      </c>
      <c r="E169">
        <f>IFERROR(VLOOKUP($B169,FORM6_111_29!$B$3:$H$211,Accdper!E$1,FALSE),0)</f>
        <v>27435301</v>
      </c>
      <c r="F169">
        <f>IFERROR(VLOOKUP($B169,FORM6_111_29!$B$3:$H$211,Accdper!F$1,FALSE),0)</f>
        <v>31216976</v>
      </c>
      <c r="G169">
        <f>IFERROR(VLOOKUP($B169,FORM6_111_29!$B$3:$H$211,Accdper!G$1,FALSE),0)</f>
        <v>35038832</v>
      </c>
      <c r="H169">
        <f>IFERROR(VLOOKUP($B169,FORM6_111_29!$B$3:$H$211,Accdper!H$1,FALSE),0)</f>
        <v>38352349</v>
      </c>
      <c r="I169">
        <f>IFERROR(VLOOKUP($B169,FORM6_111_29!$B$3:$H$211,Accdper!I$1,FALSE),0)</f>
        <v>42360640</v>
      </c>
      <c r="J169" t="b">
        <f t="shared" si="2"/>
        <v>0</v>
      </c>
    </row>
    <row r="170" spans="1:10" ht="16.8" x14ac:dyDescent="0.35">
      <c r="A170" s="33" t="s">
        <v>109</v>
      </c>
      <c r="B170" s="33">
        <v>225</v>
      </c>
      <c r="C170" s="33"/>
      <c r="D170">
        <f>IFERROR(VLOOKUP($B170,FORM6_111_29!$B$3:$H$211,Accdper!D$1,FALSE),0)</f>
        <v>56355539</v>
      </c>
      <c r="E170">
        <f>IFERROR(VLOOKUP($B170,FORM6_111_29!$B$3:$H$211,Accdper!E$1,FALSE),0)</f>
        <v>75551671</v>
      </c>
      <c r="F170">
        <f>IFERROR(VLOOKUP($B170,FORM6_111_29!$B$3:$H$211,Accdper!F$1,FALSE),0)</f>
        <v>94317655</v>
      </c>
      <c r="G170">
        <f>IFERROR(VLOOKUP($B170,FORM6_111_29!$B$3:$H$211,Accdper!G$1,FALSE),0)</f>
        <v>66296925</v>
      </c>
      <c r="H170">
        <f>IFERROR(VLOOKUP($B170,FORM6_111_29!$B$3:$H$211,Accdper!H$1,FALSE),0)</f>
        <v>76874523</v>
      </c>
      <c r="I170">
        <f>IFERROR(VLOOKUP($B170,FORM6_111_29!$B$3:$H$211,Accdper!I$1,FALSE),0)</f>
        <v>88528634</v>
      </c>
      <c r="J170" t="b">
        <f t="shared" si="2"/>
        <v>0</v>
      </c>
    </row>
    <row r="171" spans="1:10" ht="16.8" x14ac:dyDescent="0.35">
      <c r="A171" s="33" t="s">
        <v>110</v>
      </c>
      <c r="B171" s="33">
        <v>227</v>
      </c>
      <c r="C171" s="33"/>
      <c r="D171">
        <f>IFERROR(VLOOKUP($B171,FORM6_111_29!$B$3:$H$211,Accdper!D$1,FALSE),0)</f>
        <v>160977</v>
      </c>
      <c r="E171">
        <f>IFERROR(VLOOKUP($B171,FORM6_111_29!$B$3:$H$211,Accdper!E$1,FALSE),0)</f>
        <v>176987</v>
      </c>
      <c r="F171">
        <f>IFERROR(VLOOKUP($B171,FORM6_111_29!$B$3:$H$211,Accdper!F$1,FALSE),0)</f>
        <v>187829</v>
      </c>
      <c r="G171">
        <f>IFERROR(VLOOKUP($B171,FORM6_111_29!$B$3:$H$211,Accdper!G$1,FALSE),0)</f>
        <v>198668</v>
      </c>
      <c r="H171">
        <f>IFERROR(VLOOKUP($B171,FORM6_111_29!$B$3:$H$211,Accdper!H$1,FALSE),0)</f>
        <v>209509</v>
      </c>
      <c r="I171">
        <f>IFERROR(VLOOKUP($B171,FORM6_111_29!$B$3:$H$211,Accdper!I$1,FALSE),0)</f>
        <v>220349</v>
      </c>
      <c r="J171" t="b">
        <f t="shared" si="2"/>
        <v>0</v>
      </c>
    </row>
    <row r="172" spans="1:10" ht="16.8" x14ac:dyDescent="0.35">
      <c r="A172" s="33" t="s">
        <v>111</v>
      </c>
      <c r="B172" s="33">
        <v>228</v>
      </c>
      <c r="C172" s="33">
        <v>33</v>
      </c>
      <c r="D172">
        <f>IFERROR(VLOOKUP($B172,FORM6_111_29!$B$3:$H$211,Accdper!D$1,FALSE)+VLOOKUP($C172,FORM6_111_29!$B$3:$H$211,Accdper!D$1,FALSE),0)</f>
        <v>297535991</v>
      </c>
      <c r="E172">
        <f>IFERROR(VLOOKUP($B172,FORM6_111_29!$B$3:$H$211,Accdper!E$1,FALSE)+VLOOKUP($C172,FORM6_111_29!$B$3:$H$211,Accdper!E$1,FALSE),0)</f>
        <v>317955700</v>
      </c>
      <c r="F172">
        <f>IFERROR(VLOOKUP($B172,FORM6_111_29!$B$3:$H$211,Accdper!F$1,FALSE)+VLOOKUP($C172,FORM6_111_29!$B$3:$H$211,Accdper!F$1,FALSE),0)</f>
        <v>339661738</v>
      </c>
      <c r="G172">
        <f>IFERROR(VLOOKUP($B172,FORM6_111_29!$B$3:$H$211,Accdper!G$1,FALSE)+VLOOKUP($C172,FORM6_111_29!$B$3:$H$211,Accdper!G$1,FALSE),0)</f>
        <v>364336125</v>
      </c>
      <c r="H172">
        <f>IFERROR(VLOOKUP($B172,FORM6_111_29!$B$3:$H$211,Accdper!H$1,FALSE)+VLOOKUP($C172,FORM6_111_29!$B$3:$H$211,Accdper!H$1,FALSE),0)</f>
        <v>387071107</v>
      </c>
      <c r="I172">
        <f>IFERROR(VLOOKUP($B172,FORM6_111_29!$B$3:$H$211,Accdper!I$1,FALSE)+VLOOKUP($C172,FORM6_111_29!$B$3:$H$211,Accdper!I$1,FALSE),0)</f>
        <v>419127246</v>
      </c>
      <c r="J172" t="b">
        <f t="shared" si="2"/>
        <v>0</v>
      </c>
    </row>
    <row r="173" spans="1:10" ht="16.8" x14ac:dyDescent="0.35">
      <c r="A173" s="33" t="s">
        <v>112</v>
      </c>
      <c r="B173" s="33">
        <v>229</v>
      </c>
      <c r="C173" s="33"/>
      <c r="D173">
        <f>IFERROR(VLOOKUP($B173,FORM6_111_29!$B$3:$H$211,Accdper!D$1,FALSE),0)</f>
        <v>1588810</v>
      </c>
      <c r="E173">
        <f>IFERROR(VLOOKUP($B173,FORM6_111_29!$B$3:$H$211,Accdper!E$1,FALSE),0)</f>
        <v>1918672</v>
      </c>
      <c r="F173">
        <f>IFERROR(VLOOKUP($B173,FORM6_111_29!$B$3:$H$211,Accdper!F$1,FALSE),0)</f>
        <v>2250067</v>
      </c>
      <c r="G173">
        <f>IFERROR(VLOOKUP($B173,FORM6_111_29!$B$3:$H$211,Accdper!G$1,FALSE),0)</f>
        <v>2912814</v>
      </c>
      <c r="H173">
        <f>IFERROR(VLOOKUP($B173,FORM6_111_29!$B$3:$H$211,Accdper!H$1,FALSE),0)</f>
        <v>3518691</v>
      </c>
      <c r="I173">
        <f>IFERROR(VLOOKUP($B173,FORM6_111_29!$B$3:$H$211,Accdper!I$1,FALSE),0)</f>
        <v>4286691</v>
      </c>
      <c r="J173" t="b">
        <f t="shared" si="2"/>
        <v>0</v>
      </c>
    </row>
    <row r="174" spans="1:10" ht="16.8" x14ac:dyDescent="0.35">
      <c r="A174" s="33" t="s">
        <v>114</v>
      </c>
      <c r="B174" s="33">
        <v>231</v>
      </c>
      <c r="C174" s="33"/>
      <c r="D174">
        <f>IFERROR(VLOOKUP($B174,FORM6_111_29!$B$3:$H$211,Accdper!D$1,FALSE),0)</f>
        <v>8078493</v>
      </c>
      <c r="E174">
        <f>IFERROR(VLOOKUP($B174,FORM6_111_29!$B$3:$H$211,Accdper!E$1,FALSE),0)</f>
        <v>9700976</v>
      </c>
      <c r="F174">
        <f>IFERROR(VLOOKUP($B174,FORM6_111_29!$B$3:$H$211,Accdper!F$1,FALSE),0)</f>
        <v>11363419</v>
      </c>
      <c r="G174">
        <f>IFERROR(VLOOKUP($B174,FORM6_111_29!$B$3:$H$211,Accdper!G$1,FALSE),0)</f>
        <v>12886001</v>
      </c>
      <c r="H174">
        <f>IFERROR(VLOOKUP($B174,FORM6_111_29!$B$3:$H$211,Accdper!H$1,FALSE),0)</f>
        <v>14500341</v>
      </c>
      <c r="I174">
        <f>IFERROR(VLOOKUP($B174,FORM6_111_29!$B$3:$H$211,Accdper!I$1,FALSE),0)</f>
        <v>16193250</v>
      </c>
      <c r="J174" t="b">
        <f t="shared" si="2"/>
        <v>0</v>
      </c>
    </row>
    <row r="175" spans="1:10" ht="16.8" x14ac:dyDescent="0.35">
      <c r="A175" s="33" t="s">
        <v>115</v>
      </c>
      <c r="B175" s="33">
        <v>232</v>
      </c>
      <c r="C175" s="33"/>
      <c r="D175">
        <f>IFERROR(VLOOKUP($B175,FORM6_111_29!$B$3:$H$211,Accdper!D$1,FALSE),0)</f>
        <v>8850298</v>
      </c>
      <c r="E175">
        <f>IFERROR(VLOOKUP($B175,FORM6_111_29!$B$3:$H$211,Accdper!E$1,FALSE),0)</f>
        <v>12271138</v>
      </c>
      <c r="F175">
        <f>IFERROR(VLOOKUP($B175,FORM6_111_29!$B$3:$H$211,Accdper!F$1,FALSE),0)</f>
        <v>16947197</v>
      </c>
      <c r="G175">
        <f>IFERROR(VLOOKUP($B175,FORM6_111_29!$B$3:$H$211,Accdper!G$1,FALSE),0)</f>
        <v>23521630</v>
      </c>
      <c r="H175">
        <f>IFERROR(VLOOKUP($B175,FORM6_111_29!$B$3:$H$211,Accdper!H$1,FALSE),0)</f>
        <v>31720378</v>
      </c>
      <c r="I175">
        <f>IFERROR(VLOOKUP($B175,FORM6_111_29!$B$3:$H$211,Accdper!I$1,FALSE),0)</f>
        <v>42558278</v>
      </c>
      <c r="J175" t="b">
        <f t="shared" si="2"/>
        <v>0</v>
      </c>
    </row>
    <row r="176" spans="1:10" ht="16.8" x14ac:dyDescent="0.35">
      <c r="A176" s="33" t="s">
        <v>116</v>
      </c>
      <c r="B176" s="33">
        <v>233</v>
      </c>
      <c r="C176" s="33"/>
      <c r="D176">
        <f>IFERROR(VLOOKUP($B176,FORM6_111_29!$B$3:$H$211,Accdper!D$1,FALSE),0)</f>
        <v>24554386</v>
      </c>
      <c r="E176">
        <f>IFERROR(VLOOKUP($B176,FORM6_111_29!$B$3:$H$211,Accdper!E$1,FALSE),0)</f>
        <v>32726544</v>
      </c>
      <c r="F176">
        <f>IFERROR(VLOOKUP($B176,FORM6_111_29!$B$3:$H$211,Accdper!F$1,FALSE),0)</f>
        <v>42769447</v>
      </c>
      <c r="G176">
        <f>IFERROR(VLOOKUP($B176,FORM6_111_29!$B$3:$H$211,Accdper!G$1,FALSE),0)</f>
        <v>56462636</v>
      </c>
      <c r="H176">
        <f>IFERROR(VLOOKUP($B176,FORM6_111_29!$B$3:$H$211,Accdper!H$1,FALSE),0)</f>
        <v>68415119</v>
      </c>
      <c r="I176">
        <f>IFERROR(VLOOKUP($B176,FORM6_111_29!$B$3:$H$211,Accdper!I$1,FALSE),0)</f>
        <v>80676054</v>
      </c>
      <c r="J176" t="b">
        <f t="shared" si="2"/>
        <v>0</v>
      </c>
    </row>
    <row r="177" spans="1:10" ht="16.8" x14ac:dyDescent="0.35">
      <c r="A177" s="33" t="s">
        <v>117</v>
      </c>
      <c r="B177" s="33">
        <v>234</v>
      </c>
      <c r="C177" s="33"/>
      <c r="D177">
        <f>IFERROR(VLOOKUP($B177,FORM6_111_29!$B$3:$H$211,Accdper!D$1,FALSE),0)</f>
        <v>2071178</v>
      </c>
      <c r="E177">
        <f>IFERROR(VLOOKUP($B177,FORM6_111_29!$B$3:$H$211,Accdper!E$1,FALSE),0)</f>
        <v>3370056</v>
      </c>
      <c r="F177">
        <f>IFERROR(VLOOKUP($B177,FORM6_111_29!$B$3:$H$211,Accdper!F$1,FALSE),0)</f>
        <v>5613397</v>
      </c>
      <c r="G177">
        <f>IFERROR(VLOOKUP($B177,FORM6_111_29!$B$3:$H$211,Accdper!G$1,FALSE),0)</f>
        <v>7871475</v>
      </c>
      <c r="H177">
        <f>IFERROR(VLOOKUP($B177,FORM6_111_29!$B$3:$H$211,Accdper!H$1,FALSE),0)</f>
        <v>10327202</v>
      </c>
      <c r="I177">
        <f>IFERROR(VLOOKUP($B177,FORM6_111_29!$B$3:$H$211,Accdper!I$1,FALSE),0)</f>
        <v>12391363</v>
      </c>
      <c r="J177" t="b">
        <f t="shared" si="2"/>
        <v>0</v>
      </c>
    </row>
    <row r="178" spans="1:10" ht="16.8" x14ac:dyDescent="0.35">
      <c r="A178" s="33" t="s">
        <v>118</v>
      </c>
      <c r="B178" s="33">
        <v>236</v>
      </c>
      <c r="C178" s="33"/>
      <c r="D178">
        <f>IFERROR(VLOOKUP($B178,FORM6_111_29!$B$3:$H$211,Accdper!D$1,FALSE),0)</f>
        <v>25198098</v>
      </c>
      <c r="E178">
        <f>IFERROR(VLOOKUP($B178,FORM6_111_29!$B$3:$H$211,Accdper!E$1,FALSE),0)</f>
        <v>38434001</v>
      </c>
      <c r="F178">
        <f>IFERROR(VLOOKUP($B178,FORM6_111_29!$B$3:$H$211,Accdper!F$1,FALSE),0)</f>
        <v>52081142</v>
      </c>
      <c r="G178">
        <f>IFERROR(VLOOKUP($B178,FORM6_111_29!$B$3:$H$211,Accdper!G$1,FALSE),0)</f>
        <v>68153121</v>
      </c>
      <c r="H178">
        <f>IFERROR(VLOOKUP($B178,FORM6_111_29!$B$3:$H$211,Accdper!H$1,FALSE),0)</f>
        <v>88668134</v>
      </c>
      <c r="I178">
        <f>IFERROR(VLOOKUP($B178,FORM6_111_29!$B$3:$H$211,Accdper!I$1,FALSE),0)</f>
        <v>111286984</v>
      </c>
      <c r="J178" t="b">
        <f t="shared" si="2"/>
        <v>0</v>
      </c>
    </row>
    <row r="179" spans="1:10" ht="16.8" x14ac:dyDescent="0.35">
      <c r="A179" s="33" t="s">
        <v>119</v>
      </c>
      <c r="B179" s="33">
        <v>238</v>
      </c>
      <c r="C179" s="33"/>
      <c r="D179">
        <f>IFERROR(VLOOKUP($B179,FORM6_111_29!$B$3:$H$211,Accdper!D$1,FALSE),0)</f>
        <v>29905722</v>
      </c>
      <c r="E179">
        <f>IFERROR(VLOOKUP($B179,FORM6_111_29!$B$3:$H$211,Accdper!E$1,FALSE),0)</f>
        <v>44764304</v>
      </c>
      <c r="F179">
        <f>IFERROR(VLOOKUP($B179,FORM6_111_29!$B$3:$H$211,Accdper!F$1,FALSE),0)</f>
        <v>49625129</v>
      </c>
      <c r="G179">
        <f>IFERROR(VLOOKUP($B179,FORM6_111_29!$B$3:$H$211,Accdper!G$1,FALSE),0)</f>
        <v>56993767</v>
      </c>
      <c r="H179">
        <f>IFERROR(VLOOKUP($B179,FORM6_111_29!$B$3:$H$211,Accdper!H$1,FALSE),0)</f>
        <v>52967066</v>
      </c>
      <c r="I179">
        <f>IFERROR(VLOOKUP($B179,FORM6_111_29!$B$3:$H$211,Accdper!I$1,FALSE),0)</f>
        <v>56495087</v>
      </c>
      <c r="J179" t="b">
        <f t="shared" si="2"/>
        <v>0</v>
      </c>
    </row>
    <row r="180" spans="1:10" ht="16.8" x14ac:dyDescent="0.35">
      <c r="A180" s="33" t="s">
        <v>120</v>
      </c>
      <c r="B180" s="33">
        <v>239</v>
      </c>
      <c r="C180" s="33"/>
      <c r="D180">
        <f>IFERROR(VLOOKUP($B180,FORM6_111_29!$B$3:$H$211,Accdper!D$1,FALSE),0)</f>
        <v>30135490</v>
      </c>
      <c r="E180">
        <f>IFERROR(VLOOKUP($B180,FORM6_111_29!$B$3:$H$211,Accdper!E$1,FALSE),0)</f>
        <v>30837685</v>
      </c>
      <c r="F180">
        <f>IFERROR(VLOOKUP($B180,FORM6_111_29!$B$3:$H$211,Accdper!F$1,FALSE),0)</f>
        <v>31532553</v>
      </c>
      <c r="G180">
        <f>IFERROR(VLOOKUP($B180,FORM6_111_29!$B$3:$H$211,Accdper!G$1,FALSE),0)</f>
        <v>32210409</v>
      </c>
      <c r="H180">
        <f>IFERROR(VLOOKUP($B180,FORM6_111_29!$B$3:$H$211,Accdper!H$1,FALSE),0)</f>
        <v>32751255</v>
      </c>
      <c r="I180">
        <f>IFERROR(VLOOKUP($B180,FORM6_111_29!$B$3:$H$211,Accdper!I$1,FALSE),0)</f>
        <v>33389355</v>
      </c>
      <c r="J180" t="b">
        <f t="shared" si="2"/>
        <v>0</v>
      </c>
    </row>
    <row r="181" spans="1:10" ht="16.8" x14ac:dyDescent="0.35">
      <c r="A181" s="33" t="s">
        <v>121</v>
      </c>
      <c r="B181" s="33">
        <v>240</v>
      </c>
      <c r="C181" s="33"/>
      <c r="D181">
        <f>IFERROR(VLOOKUP($B181,FORM6_111_29!$B$3:$H$211,Accdper!D$1,FALSE),0)</f>
        <v>18463462</v>
      </c>
      <c r="E181">
        <f>IFERROR(VLOOKUP($B181,FORM6_111_29!$B$3:$H$211,Accdper!E$1,FALSE),0)</f>
        <v>24044229</v>
      </c>
      <c r="F181">
        <f>IFERROR(VLOOKUP($B181,FORM6_111_29!$B$3:$H$211,Accdper!F$1,FALSE),0)</f>
        <v>29640683</v>
      </c>
      <c r="G181">
        <f>IFERROR(VLOOKUP($B181,FORM6_111_29!$B$3:$H$211,Accdper!G$1,FALSE),0)</f>
        <v>35303079</v>
      </c>
      <c r="H181">
        <f>IFERROR(VLOOKUP($B181,FORM6_111_29!$B$3:$H$211,Accdper!H$1,FALSE),0)</f>
        <v>41244705</v>
      </c>
      <c r="I181">
        <f>IFERROR(VLOOKUP($B181,FORM6_111_29!$B$3:$H$211,Accdper!I$1,FALSE),0)</f>
        <v>53069625</v>
      </c>
      <c r="J181" t="b">
        <f t="shared" si="2"/>
        <v>0</v>
      </c>
    </row>
    <row r="182" spans="1:10" ht="16.8" x14ac:dyDescent="0.35">
      <c r="A182" s="33" t="s">
        <v>122</v>
      </c>
      <c r="B182" s="33">
        <v>241</v>
      </c>
      <c r="C182" s="33"/>
      <c r="D182">
        <f>IFERROR(VLOOKUP($B182,FORM6_111_29!$B$3:$H$211,Accdper!D$1,FALSE),0)</f>
        <v>6142315</v>
      </c>
      <c r="E182">
        <f>IFERROR(VLOOKUP($B182,FORM6_111_29!$B$3:$H$211,Accdper!E$1,FALSE),0)</f>
        <v>7542234</v>
      </c>
      <c r="F182">
        <f>IFERROR(VLOOKUP($B182,FORM6_111_29!$B$3:$H$211,Accdper!F$1,FALSE),0)</f>
        <v>8928984</v>
      </c>
      <c r="G182">
        <f>IFERROR(VLOOKUP($B182,FORM6_111_29!$B$3:$H$211,Accdper!G$1,FALSE),0)</f>
        <v>11420280</v>
      </c>
      <c r="H182">
        <f>IFERROR(VLOOKUP($B182,FORM6_111_29!$B$3:$H$211,Accdper!H$1,FALSE),0)</f>
        <v>14444821</v>
      </c>
      <c r="I182">
        <f>IFERROR(VLOOKUP($B182,FORM6_111_29!$B$3:$H$211,Accdper!I$1,FALSE),0)</f>
        <v>18491186</v>
      </c>
      <c r="J182" t="b">
        <f t="shared" si="2"/>
        <v>0</v>
      </c>
    </row>
    <row r="183" spans="1:10" ht="16.8" x14ac:dyDescent="0.35">
      <c r="A183" s="33" t="s">
        <v>123</v>
      </c>
      <c r="B183" s="33">
        <v>242</v>
      </c>
      <c r="C183" s="33"/>
      <c r="D183">
        <f>IFERROR(VLOOKUP($B183,FORM6_111_29!$B$3:$H$211,Accdper!D$1,FALSE),0)</f>
        <v>38999857</v>
      </c>
      <c r="E183">
        <f>IFERROR(VLOOKUP($B183,FORM6_111_29!$B$3:$H$211,Accdper!E$1,FALSE),0)</f>
        <v>47461046</v>
      </c>
      <c r="F183">
        <f>IFERROR(VLOOKUP($B183,FORM6_111_29!$B$3:$H$211,Accdper!F$1,FALSE),0)</f>
        <v>52900658</v>
      </c>
      <c r="G183">
        <f>IFERROR(VLOOKUP($B183,FORM6_111_29!$B$3:$H$211,Accdper!G$1,FALSE),0)</f>
        <v>56009268</v>
      </c>
      <c r="H183">
        <f>IFERROR(VLOOKUP($B183,FORM6_111_29!$B$3:$H$211,Accdper!H$1,FALSE),0)</f>
        <v>63935641</v>
      </c>
      <c r="I183">
        <f>IFERROR(VLOOKUP($B183,FORM6_111_29!$B$3:$H$211,Accdper!I$1,FALSE),0)</f>
        <v>70324436</v>
      </c>
      <c r="J183" t="b">
        <f t="shared" si="2"/>
        <v>0</v>
      </c>
    </row>
    <row r="184" spans="1:10" ht="16.8" x14ac:dyDescent="0.35">
      <c r="A184" s="33" t="s">
        <v>124</v>
      </c>
      <c r="B184" s="33">
        <v>243</v>
      </c>
      <c r="C184" s="33"/>
      <c r="D184">
        <f>IFERROR(VLOOKUP($B184,FORM6_111_29!$B$3:$H$211,Accdper!D$1,FALSE),0)</f>
        <v>9991785</v>
      </c>
      <c r="E184">
        <f>IFERROR(VLOOKUP($B184,FORM6_111_29!$B$3:$H$211,Accdper!E$1,FALSE),0)</f>
        <v>12163121</v>
      </c>
      <c r="F184">
        <f>IFERROR(VLOOKUP($B184,FORM6_111_29!$B$3:$H$211,Accdper!F$1,FALSE),0)</f>
        <v>14493769</v>
      </c>
      <c r="G184">
        <f>IFERROR(VLOOKUP($B184,FORM6_111_29!$B$3:$H$211,Accdper!G$1,FALSE),0)</f>
        <v>16813925</v>
      </c>
      <c r="H184">
        <f>IFERROR(VLOOKUP($B184,FORM6_111_29!$B$3:$H$211,Accdper!H$1,FALSE),0)</f>
        <v>19171548</v>
      </c>
      <c r="I184">
        <f>IFERROR(VLOOKUP($B184,FORM6_111_29!$B$3:$H$211,Accdper!I$1,FALSE),0)</f>
        <v>21699328</v>
      </c>
      <c r="J184" t="b">
        <f t="shared" si="2"/>
        <v>0</v>
      </c>
    </row>
    <row r="185" spans="1:10" ht="16.8" x14ac:dyDescent="0.35">
      <c r="A185" s="33" t="s">
        <v>125</v>
      </c>
      <c r="B185" s="33">
        <v>246</v>
      </c>
      <c r="C185" s="33"/>
      <c r="D185">
        <f>IFERROR(VLOOKUP($B185,FORM6_111_29!$B$3:$H$211,Accdper!D$1,FALSE),0)</f>
        <v>17859938</v>
      </c>
      <c r="E185">
        <f>IFERROR(VLOOKUP($B185,FORM6_111_29!$B$3:$H$211,Accdper!E$1,FALSE),0)</f>
        <v>21658044</v>
      </c>
      <c r="F185">
        <f>IFERROR(VLOOKUP($B185,FORM6_111_29!$B$3:$H$211,Accdper!F$1,FALSE),0)</f>
        <v>25081742</v>
      </c>
      <c r="G185">
        <f>IFERROR(VLOOKUP($B185,FORM6_111_29!$B$3:$H$211,Accdper!G$1,FALSE),0)</f>
        <v>33283897</v>
      </c>
      <c r="H185">
        <f>IFERROR(VLOOKUP($B185,FORM6_111_29!$B$3:$H$211,Accdper!H$1,FALSE),0)</f>
        <v>39170359</v>
      </c>
      <c r="I185">
        <f>IFERROR(VLOOKUP($B185,FORM6_111_29!$B$3:$H$211,Accdper!I$1,FALSE),0)</f>
        <v>43370667</v>
      </c>
      <c r="J185" t="b">
        <f t="shared" si="2"/>
        <v>0</v>
      </c>
    </row>
    <row r="186" spans="1:10" ht="16.8" x14ac:dyDescent="0.35">
      <c r="A186" s="33" t="s">
        <v>126</v>
      </c>
      <c r="B186" s="33">
        <v>248</v>
      </c>
      <c r="C186" s="33"/>
      <c r="D186">
        <f>IFERROR(VLOOKUP($B186,FORM6_111_29!$B$3:$H$211,Accdper!D$1,FALSE),0)</f>
        <v>2990827</v>
      </c>
      <c r="E186">
        <f>IFERROR(VLOOKUP($B186,FORM6_111_29!$B$3:$H$211,Accdper!E$1,FALSE),0)</f>
        <v>3769132</v>
      </c>
      <c r="F186">
        <f>IFERROR(VLOOKUP($B186,FORM6_111_29!$B$3:$H$211,Accdper!F$1,FALSE),0)</f>
        <v>4494596</v>
      </c>
      <c r="G186">
        <f>IFERROR(VLOOKUP($B186,FORM6_111_29!$B$3:$H$211,Accdper!G$1,FALSE),0)</f>
        <v>5250071</v>
      </c>
      <c r="H186">
        <f>IFERROR(VLOOKUP($B186,FORM6_111_29!$B$3:$H$211,Accdper!H$1,FALSE),0)</f>
        <v>5502710</v>
      </c>
      <c r="I186">
        <f>IFERROR(VLOOKUP($B186,FORM6_111_29!$B$3:$H$211,Accdper!I$1,FALSE),0)</f>
        <v>6230648</v>
      </c>
      <c r="J186" t="b">
        <f t="shared" si="2"/>
        <v>0</v>
      </c>
    </row>
    <row r="187" spans="1:10" ht="16.8" x14ac:dyDescent="0.35">
      <c r="A187" s="33" t="s">
        <v>127</v>
      </c>
      <c r="B187" s="33">
        <v>249</v>
      </c>
      <c r="C187" s="33"/>
      <c r="D187">
        <f>IFERROR(VLOOKUP($B187,FORM6_111_29!$B$3:$H$211,Accdper!D$1,FALSE),0)</f>
        <v>42069876</v>
      </c>
      <c r="E187">
        <f>IFERROR(VLOOKUP($B187,FORM6_111_29!$B$3:$H$211,Accdper!E$1,FALSE),0)</f>
        <v>53755772</v>
      </c>
      <c r="F187">
        <f>IFERROR(VLOOKUP($B187,FORM6_111_29!$B$3:$H$211,Accdper!F$1,FALSE),0)</f>
        <v>65401170</v>
      </c>
      <c r="G187">
        <f>IFERROR(VLOOKUP($B187,FORM6_111_29!$B$3:$H$211,Accdper!G$1,FALSE),0)</f>
        <v>77576451</v>
      </c>
      <c r="H187">
        <f>IFERROR(VLOOKUP($B187,FORM6_111_29!$B$3:$H$211,Accdper!H$1,FALSE),0)</f>
        <v>89548760</v>
      </c>
      <c r="I187">
        <f>IFERROR(VLOOKUP($B187,FORM6_111_29!$B$3:$H$211,Accdper!I$1,FALSE),0)</f>
        <v>102514052</v>
      </c>
      <c r="J187" t="b">
        <f t="shared" si="2"/>
        <v>0</v>
      </c>
    </row>
    <row r="188" spans="1:10" ht="16.8" x14ac:dyDescent="0.35">
      <c r="A188" s="33" t="s">
        <v>129</v>
      </c>
      <c r="B188" s="33">
        <v>251</v>
      </c>
      <c r="C188" s="33"/>
      <c r="D188">
        <f>IFERROR(VLOOKUP($B188,FORM6_111_29!$B$3:$H$211,Accdper!D$1,FALSE),0)</f>
        <v>7010135</v>
      </c>
      <c r="E188">
        <f>IFERROR(VLOOKUP($B188,FORM6_111_29!$B$3:$H$211,Accdper!E$1,FALSE),0)</f>
        <v>8161253</v>
      </c>
      <c r="F188">
        <f>IFERROR(VLOOKUP($B188,FORM6_111_29!$B$3:$H$211,Accdper!F$1,FALSE),0)</f>
        <v>8989487</v>
      </c>
      <c r="G188">
        <f>IFERROR(VLOOKUP($B188,FORM6_111_29!$B$3:$H$211,Accdper!G$1,FALSE),0)</f>
        <v>10106017</v>
      </c>
      <c r="H188">
        <f>IFERROR(VLOOKUP($B188,FORM6_111_29!$B$3:$H$211,Accdper!H$1,FALSE),0)</f>
        <v>11164198</v>
      </c>
      <c r="I188">
        <f>IFERROR(VLOOKUP($B188,FORM6_111_29!$B$3:$H$211,Accdper!I$1,FALSE),0)</f>
        <v>11943833</v>
      </c>
      <c r="J188" t="b">
        <f t="shared" si="2"/>
        <v>0</v>
      </c>
    </row>
    <row r="189" spans="1:10" ht="16.8" x14ac:dyDescent="0.35">
      <c r="A189" s="33" t="s">
        <v>130</v>
      </c>
      <c r="B189" s="33">
        <v>252</v>
      </c>
      <c r="C189" s="33"/>
      <c r="D189">
        <f>IFERROR(VLOOKUP($B189,FORM6_111_29!$B$3:$H$211,Accdper!D$1,FALSE),0)</f>
        <v>42666364</v>
      </c>
      <c r="E189">
        <f>IFERROR(VLOOKUP($B189,FORM6_111_29!$B$3:$H$211,Accdper!E$1,FALSE),0)</f>
        <v>46085442</v>
      </c>
      <c r="F189">
        <f>IFERROR(VLOOKUP($B189,FORM6_111_29!$B$3:$H$211,Accdper!F$1,FALSE),0)</f>
        <v>49031766</v>
      </c>
      <c r="G189">
        <f>IFERROR(VLOOKUP($B189,FORM6_111_29!$B$3:$H$211,Accdper!G$1,FALSE),0)</f>
        <v>52342878</v>
      </c>
      <c r="H189">
        <f>IFERROR(VLOOKUP($B189,FORM6_111_29!$B$3:$H$211,Accdper!H$1,FALSE),0)</f>
        <v>56179959</v>
      </c>
      <c r="I189">
        <f>IFERROR(VLOOKUP($B189,FORM6_111_29!$B$3:$H$211,Accdper!I$1,FALSE),0)</f>
        <v>59249249</v>
      </c>
      <c r="J189" t="b">
        <f t="shared" si="2"/>
        <v>0</v>
      </c>
    </row>
    <row r="190" spans="1:10" ht="16.8" x14ac:dyDescent="0.35">
      <c r="A190" s="33" t="s">
        <v>132</v>
      </c>
      <c r="B190" s="33">
        <v>254</v>
      </c>
      <c r="C190" s="33"/>
      <c r="D190">
        <f>IFERROR(VLOOKUP($B190,FORM6_111_29!$B$3:$H$211,Accdper!D$1,FALSE),0)</f>
        <v>3274317</v>
      </c>
      <c r="E190">
        <f>IFERROR(VLOOKUP($B190,FORM6_111_29!$B$3:$H$211,Accdper!E$1,FALSE),0)</f>
        <v>3478689</v>
      </c>
      <c r="F190">
        <f>IFERROR(VLOOKUP($B190,FORM6_111_29!$B$3:$H$211,Accdper!F$1,FALSE),0)</f>
        <v>3677184</v>
      </c>
      <c r="G190">
        <f>IFERROR(VLOOKUP($B190,FORM6_111_29!$B$3:$H$211,Accdper!G$1,FALSE),0)</f>
        <v>3887212</v>
      </c>
      <c r="H190">
        <f>IFERROR(VLOOKUP($B190,FORM6_111_29!$B$3:$H$211,Accdper!H$1,FALSE),0)</f>
        <v>4100366</v>
      </c>
      <c r="I190">
        <f>IFERROR(VLOOKUP($B190,FORM6_111_29!$B$3:$H$211,Accdper!I$1,FALSE),0)</f>
        <v>4203775</v>
      </c>
      <c r="J190" t="b">
        <f t="shared" si="2"/>
        <v>0</v>
      </c>
    </row>
    <row r="191" spans="1:10" ht="16.8" x14ac:dyDescent="0.35">
      <c r="A191" s="33" t="s">
        <v>135</v>
      </c>
      <c r="B191" s="33">
        <v>258</v>
      </c>
      <c r="C191" s="33"/>
      <c r="D191">
        <f>IFERROR(VLOOKUP($B191,FORM6_111_29!$B$3:$H$211,Accdper!D$1,FALSE),0)</f>
        <v>108089717</v>
      </c>
      <c r="E191">
        <f>IFERROR(VLOOKUP($B191,FORM6_111_29!$B$3:$H$211,Accdper!E$1,FALSE),0)</f>
        <v>124728075</v>
      </c>
      <c r="F191">
        <f>IFERROR(VLOOKUP($B191,FORM6_111_29!$B$3:$H$211,Accdper!F$1,FALSE),0)</f>
        <v>141376383</v>
      </c>
      <c r="G191">
        <f>IFERROR(VLOOKUP($B191,FORM6_111_29!$B$3:$H$211,Accdper!G$1,FALSE),0)</f>
        <v>158074960</v>
      </c>
      <c r="H191">
        <f>IFERROR(VLOOKUP($B191,FORM6_111_29!$B$3:$H$211,Accdper!H$1,FALSE),0)</f>
        <v>174800011</v>
      </c>
      <c r="I191">
        <f>IFERROR(VLOOKUP($B191,FORM6_111_29!$B$3:$H$211,Accdper!I$1,FALSE),0)</f>
        <v>191485183</v>
      </c>
      <c r="J191" t="b">
        <f t="shared" si="2"/>
        <v>0</v>
      </c>
    </row>
    <row r="192" spans="1:10" ht="16.8" x14ac:dyDescent="0.35">
      <c r="A192" s="33" t="s">
        <v>138</v>
      </c>
      <c r="B192" s="33">
        <v>263</v>
      </c>
      <c r="C192" s="33"/>
      <c r="D192">
        <f>IFERROR(VLOOKUP($B192,FORM6_111_29!$B$3:$H$211,Accdper!D$1,FALSE),0)</f>
        <v>632953</v>
      </c>
      <c r="E192">
        <f>IFERROR(VLOOKUP($B192,FORM6_111_29!$B$3:$H$211,Accdper!E$1,FALSE),0)</f>
        <v>1005030</v>
      </c>
      <c r="F192">
        <f>IFERROR(VLOOKUP($B192,FORM6_111_29!$B$3:$H$211,Accdper!F$1,FALSE),0)</f>
        <v>1376982</v>
      </c>
      <c r="G192">
        <f>IFERROR(VLOOKUP($B192,FORM6_111_29!$B$3:$H$211,Accdper!G$1,FALSE),0)</f>
        <v>1765338</v>
      </c>
      <c r="H192">
        <f>IFERROR(VLOOKUP($B192,FORM6_111_29!$B$3:$H$211,Accdper!H$1,FALSE),0)</f>
        <v>2153308</v>
      </c>
      <c r="I192">
        <f>IFERROR(VLOOKUP($B192,FORM6_111_29!$B$3:$H$211,Accdper!I$1,FALSE),0)</f>
        <v>2559113</v>
      </c>
      <c r="J192" t="b">
        <f t="shared" si="2"/>
        <v>0</v>
      </c>
    </row>
    <row r="193" spans="1:10" ht="16.8" x14ac:dyDescent="0.35">
      <c r="A193" s="33" t="s">
        <v>141</v>
      </c>
      <c r="B193" s="33">
        <v>268</v>
      </c>
      <c r="C193" s="33"/>
      <c r="D193">
        <f>IFERROR(VLOOKUP($B193,FORM6_111_29!$B$3:$H$211,Accdper!D$1,FALSE),0)</f>
        <v>8208807</v>
      </c>
      <c r="E193">
        <f>IFERROR(VLOOKUP($B193,FORM6_111_29!$B$3:$H$211,Accdper!E$1,FALSE),0)</f>
        <v>11820738</v>
      </c>
      <c r="F193">
        <f>IFERROR(VLOOKUP($B193,FORM6_111_29!$B$3:$H$211,Accdper!F$1,FALSE),0)</f>
        <v>15798704</v>
      </c>
      <c r="G193">
        <f>IFERROR(VLOOKUP($B193,FORM6_111_29!$B$3:$H$211,Accdper!G$1,FALSE),0)</f>
        <v>19529770</v>
      </c>
      <c r="H193">
        <f>IFERROR(VLOOKUP($B193,FORM6_111_29!$B$3:$H$211,Accdper!H$1,FALSE),0)</f>
        <v>23689819</v>
      </c>
      <c r="I193">
        <f>IFERROR(VLOOKUP($B193,FORM6_111_29!$B$3:$H$211,Accdper!I$1,FALSE),0)</f>
        <v>28052891</v>
      </c>
      <c r="J193" t="b">
        <f t="shared" si="2"/>
        <v>0</v>
      </c>
    </row>
    <row r="194" spans="1:10" ht="16.8" x14ac:dyDescent="0.35">
      <c r="A194" s="33" t="s">
        <v>142</v>
      </c>
      <c r="B194" s="33">
        <v>269</v>
      </c>
      <c r="C194" s="33"/>
      <c r="D194">
        <f>IFERROR(VLOOKUP($B194,FORM6_111_29!$B$3:$H$211,Accdper!D$1,FALSE),0)</f>
        <v>875612</v>
      </c>
      <c r="E194">
        <f>IFERROR(VLOOKUP($B194,FORM6_111_29!$B$3:$H$211,Accdper!E$1,FALSE),0)</f>
        <v>1264772</v>
      </c>
      <c r="F194">
        <f>IFERROR(VLOOKUP($B194,FORM6_111_29!$B$3:$H$211,Accdper!F$1,FALSE),0)</f>
        <v>1653936</v>
      </c>
      <c r="G194">
        <f>IFERROR(VLOOKUP($B194,FORM6_111_29!$B$3:$H$211,Accdper!G$1,FALSE),0)</f>
        <v>27912367</v>
      </c>
      <c r="H194">
        <f>IFERROR(VLOOKUP($B194,FORM6_111_29!$B$3:$H$211,Accdper!H$1,FALSE),0)</f>
        <v>28985391</v>
      </c>
      <c r="I194">
        <f>IFERROR(VLOOKUP($B194,FORM6_111_29!$B$3:$H$211,Accdper!I$1,FALSE),0)</f>
        <v>30029506</v>
      </c>
      <c r="J194" t="b">
        <f t="shared" si="2"/>
        <v>0</v>
      </c>
    </row>
    <row r="195" spans="1:10" ht="16.8" x14ac:dyDescent="0.35">
      <c r="A195" s="33" t="s">
        <v>144</v>
      </c>
      <c r="B195" s="33">
        <v>272</v>
      </c>
      <c r="C195" s="33"/>
      <c r="D195">
        <f>IFERROR(VLOOKUP($B195,FORM6_111_29!$B$3:$H$211,Accdper!D$1,FALSE),0)</f>
        <v>1503596</v>
      </c>
      <c r="E195">
        <f>IFERROR(VLOOKUP($B195,FORM6_111_29!$B$3:$H$211,Accdper!E$1,FALSE),0)</f>
        <v>1866373</v>
      </c>
      <c r="F195">
        <f>IFERROR(VLOOKUP($B195,FORM6_111_29!$B$3:$H$211,Accdper!F$1,FALSE),0)</f>
        <v>2229150</v>
      </c>
      <c r="G195">
        <f>IFERROR(VLOOKUP($B195,FORM6_111_29!$B$3:$H$211,Accdper!G$1,FALSE),0)</f>
        <v>2591928</v>
      </c>
      <c r="H195">
        <f>IFERROR(VLOOKUP($B195,FORM6_111_29!$B$3:$H$211,Accdper!H$1,FALSE),0)</f>
        <v>2954705</v>
      </c>
      <c r="I195">
        <f>IFERROR(VLOOKUP($B195,FORM6_111_29!$B$3:$H$211,Accdper!I$1,FALSE),0)</f>
        <v>3317482</v>
      </c>
      <c r="J195" t="b">
        <f t="shared" ref="J195:J204" si="3">IF(COUNTIF(D195:I195,0),"TRUE")</f>
        <v>0</v>
      </c>
    </row>
    <row r="196" spans="1:10" ht="16.8" x14ac:dyDescent="0.35">
      <c r="A196" s="33" t="s">
        <v>146</v>
      </c>
      <c r="B196" s="33">
        <v>274</v>
      </c>
      <c r="C196" s="33"/>
      <c r="D196">
        <f>IFERROR(VLOOKUP($B196,FORM6_111_29!$B$3:$H$211,Accdper!D$1,FALSE),0)</f>
        <v>10127591</v>
      </c>
      <c r="E196">
        <f>IFERROR(VLOOKUP($B196,FORM6_111_29!$B$3:$H$211,Accdper!E$1,FALSE),0)</f>
        <v>12616393</v>
      </c>
      <c r="F196">
        <f>IFERROR(VLOOKUP($B196,FORM6_111_29!$B$3:$H$211,Accdper!F$1,FALSE),0)</f>
        <v>15262827</v>
      </c>
      <c r="G196">
        <f>IFERROR(VLOOKUP($B196,FORM6_111_29!$B$3:$H$211,Accdper!G$1,FALSE),0)</f>
        <v>17833354</v>
      </c>
      <c r="H196">
        <f>IFERROR(VLOOKUP($B196,FORM6_111_29!$B$3:$H$211,Accdper!H$1,FALSE),0)</f>
        <v>22039333</v>
      </c>
      <c r="I196">
        <f>IFERROR(VLOOKUP($B196,FORM6_111_29!$B$3:$H$211,Accdper!I$1,FALSE),0)</f>
        <v>24276055</v>
      </c>
      <c r="J196" t="b">
        <f t="shared" si="3"/>
        <v>0</v>
      </c>
    </row>
    <row r="197" spans="1:10" ht="16.8" x14ac:dyDescent="0.35">
      <c r="A197" s="33" t="s">
        <v>147</v>
      </c>
      <c r="B197" s="33">
        <v>275</v>
      </c>
      <c r="C197" s="33"/>
      <c r="D197">
        <f>IFERROR(VLOOKUP($B197,FORM6_111_29!$B$3:$H$211,Accdper!D$1,FALSE),0)</f>
        <v>13976767</v>
      </c>
      <c r="E197">
        <f>IFERROR(VLOOKUP($B197,FORM6_111_29!$B$3:$H$211,Accdper!E$1,FALSE),0)</f>
        <v>28382205</v>
      </c>
      <c r="F197">
        <f>IFERROR(VLOOKUP($B197,FORM6_111_29!$B$3:$H$211,Accdper!F$1,FALSE),0)</f>
        <v>43820085</v>
      </c>
      <c r="G197">
        <f>IFERROR(VLOOKUP($B197,FORM6_111_29!$B$3:$H$211,Accdper!G$1,FALSE),0)</f>
        <v>59346990</v>
      </c>
      <c r="H197">
        <f>IFERROR(VLOOKUP($B197,FORM6_111_29!$B$3:$H$211,Accdper!H$1,FALSE),0)</f>
        <v>76227311</v>
      </c>
      <c r="I197">
        <f>IFERROR(VLOOKUP($B197,FORM6_111_29!$B$3:$H$211,Accdper!I$1,FALSE),0)</f>
        <v>93411743</v>
      </c>
      <c r="J197" t="b">
        <f t="shared" si="3"/>
        <v>0</v>
      </c>
    </row>
    <row r="198" spans="1:10" ht="16.8" x14ac:dyDescent="0.35">
      <c r="A198" s="33" t="s">
        <v>149</v>
      </c>
      <c r="B198" s="33">
        <v>277</v>
      </c>
      <c r="C198" s="33"/>
      <c r="D198">
        <f>IFERROR(VLOOKUP($B198,FORM6_111_29!$B$3:$H$211,Accdper!D$1,FALSE),0)</f>
        <v>5248157</v>
      </c>
      <c r="E198">
        <f>IFERROR(VLOOKUP($B198,FORM6_111_29!$B$3:$H$211,Accdper!E$1,FALSE),0)</f>
        <v>10264602</v>
      </c>
      <c r="F198">
        <f>IFERROR(VLOOKUP($B198,FORM6_111_29!$B$3:$H$211,Accdper!F$1,FALSE),0)</f>
        <v>13991726</v>
      </c>
      <c r="G198">
        <f>IFERROR(VLOOKUP($B198,FORM6_111_29!$B$3:$H$211,Accdper!G$1,FALSE),0)</f>
        <v>17680012</v>
      </c>
      <c r="H198">
        <f>IFERROR(VLOOKUP($B198,FORM6_111_29!$B$3:$H$211,Accdper!H$1,FALSE),0)</f>
        <v>21389271</v>
      </c>
      <c r="I198">
        <f>IFERROR(VLOOKUP($B198,FORM6_111_29!$B$3:$H$211,Accdper!I$1,FALSE),0)</f>
        <v>25112942</v>
      </c>
      <c r="J198" t="b">
        <f t="shared" si="3"/>
        <v>0</v>
      </c>
    </row>
    <row r="199" spans="1:10" ht="16.8" x14ac:dyDescent="0.35">
      <c r="A199" s="33" t="s">
        <v>150</v>
      </c>
      <c r="B199" s="33">
        <v>278</v>
      </c>
      <c r="C199" s="33"/>
      <c r="D199">
        <f>IFERROR(VLOOKUP($B199,FORM6_111_29!$B$3:$H$211,Accdper!D$1,FALSE),0)</f>
        <v>5250434</v>
      </c>
      <c r="E199">
        <f>IFERROR(VLOOKUP($B199,FORM6_111_29!$B$3:$H$211,Accdper!E$1,FALSE),0)</f>
        <v>14412795</v>
      </c>
      <c r="F199">
        <f>IFERROR(VLOOKUP($B199,FORM6_111_29!$B$3:$H$211,Accdper!F$1,FALSE),0)</f>
        <v>23569473</v>
      </c>
      <c r="G199">
        <f>IFERROR(VLOOKUP($B199,FORM6_111_29!$B$3:$H$211,Accdper!G$1,FALSE),0)</f>
        <v>33826266</v>
      </c>
      <c r="H199">
        <f>IFERROR(VLOOKUP($B199,FORM6_111_29!$B$3:$H$211,Accdper!H$1,FALSE),0)</f>
        <v>43125683</v>
      </c>
      <c r="I199">
        <f>IFERROR(VLOOKUP($B199,FORM6_111_29!$B$3:$H$211,Accdper!I$1,FALSE),0)</f>
        <v>56096177</v>
      </c>
      <c r="J199" t="b">
        <f t="shared" si="3"/>
        <v>0</v>
      </c>
    </row>
    <row r="200" spans="1:10" ht="16.8" x14ac:dyDescent="0.35">
      <c r="A200" s="33" t="s">
        <v>151</v>
      </c>
      <c r="B200" s="33">
        <v>279</v>
      </c>
      <c r="C200" s="33"/>
      <c r="D200">
        <f>IFERROR(VLOOKUP($B200,FORM6_111_29!$B$3:$H$211,Accdper!D$1,FALSE),0)</f>
        <v>382090</v>
      </c>
      <c r="E200">
        <f>IFERROR(VLOOKUP($B200,FORM6_111_29!$B$3:$H$211,Accdper!E$1,FALSE),0)</f>
        <v>1515089</v>
      </c>
      <c r="F200">
        <f>IFERROR(VLOOKUP($B200,FORM6_111_29!$B$3:$H$211,Accdper!F$1,FALSE),0)</f>
        <v>2696940</v>
      </c>
      <c r="G200">
        <f>IFERROR(VLOOKUP($B200,FORM6_111_29!$B$3:$H$211,Accdper!G$1,FALSE),0)</f>
        <v>4073374</v>
      </c>
      <c r="H200">
        <f>IFERROR(VLOOKUP($B200,FORM6_111_29!$B$3:$H$211,Accdper!H$1,FALSE),0)</f>
        <v>5608797</v>
      </c>
      <c r="I200">
        <f>IFERROR(VLOOKUP($B200,FORM6_111_29!$B$3:$H$211,Accdper!I$1,FALSE),0)</f>
        <v>7190470</v>
      </c>
      <c r="J200" t="b">
        <f t="shared" si="3"/>
        <v>0</v>
      </c>
    </row>
    <row r="201" spans="1:10" ht="16.8" x14ac:dyDescent="0.35">
      <c r="A201" s="33" t="s">
        <v>152</v>
      </c>
      <c r="B201" s="33">
        <v>280</v>
      </c>
      <c r="C201" s="33"/>
      <c r="D201">
        <f>IFERROR(VLOOKUP($B201,FORM6_111_29!$B$3:$H$211,Accdper!D$1,FALSE),0)</f>
        <v>22705</v>
      </c>
      <c r="E201">
        <f>IFERROR(VLOOKUP($B201,FORM6_111_29!$B$3:$H$211,Accdper!E$1,FALSE),0)</f>
        <v>93369</v>
      </c>
      <c r="F201">
        <f>IFERROR(VLOOKUP($B201,FORM6_111_29!$B$3:$H$211,Accdper!F$1,FALSE),0)</f>
        <v>159787</v>
      </c>
      <c r="G201">
        <f>IFERROR(VLOOKUP($B201,FORM6_111_29!$B$3:$H$211,Accdper!G$1,FALSE),0)</f>
        <v>226205</v>
      </c>
      <c r="H201">
        <f>IFERROR(VLOOKUP($B201,FORM6_111_29!$B$3:$H$211,Accdper!H$1,FALSE),0)</f>
        <v>292623</v>
      </c>
      <c r="I201">
        <f>IFERROR(VLOOKUP($B201,FORM6_111_29!$B$3:$H$211,Accdper!I$1,FALSE),0)</f>
        <v>359041</v>
      </c>
      <c r="J201" t="b">
        <f t="shared" si="3"/>
        <v>0</v>
      </c>
    </row>
    <row r="202" spans="1:10" ht="16.8" x14ac:dyDescent="0.35">
      <c r="A202" s="33" t="s">
        <v>159</v>
      </c>
      <c r="B202" s="33">
        <v>289</v>
      </c>
      <c r="C202" s="33">
        <v>95</v>
      </c>
      <c r="D202">
        <f>IFERROR(VLOOKUP($B202,FORM6_111_29!$B$3:$H$211,Accdper!D$1,FALSE)+VLOOKUP($C202,FORM6_111_29!$B$3:$H$211,Accdper!D$1,FALSE),0)</f>
        <v>17364333</v>
      </c>
      <c r="E202">
        <f>IFERROR(VLOOKUP($B202,FORM6_111_29!$B$3:$H$211,Accdper!E$1,FALSE)+VLOOKUP($C202,FORM6_111_29!$B$3:$H$211,Accdper!E$1,FALSE),0)</f>
        <v>18413452</v>
      </c>
      <c r="F202">
        <f>IFERROR(VLOOKUP($B202,FORM6_111_29!$B$3:$H$211,Accdper!F$1,FALSE)+VLOOKUP($C202,FORM6_111_29!$B$3:$H$211,Accdper!F$1,FALSE),0)</f>
        <v>19523400</v>
      </c>
      <c r="G202">
        <f>IFERROR(VLOOKUP($B202,FORM6_111_29!$B$3:$H$211,Accdper!G$1,FALSE)+VLOOKUP($C202,FORM6_111_29!$B$3:$H$211,Accdper!G$1,FALSE),0)</f>
        <v>20648826</v>
      </c>
      <c r="H202">
        <f>IFERROR(VLOOKUP($B202,FORM6_111_29!$B$3:$H$211,Accdper!H$1,FALSE)+VLOOKUP($C202,FORM6_111_29!$B$3:$H$211,Accdper!H$1,FALSE),0)</f>
        <v>21766427</v>
      </c>
      <c r="I202">
        <f>IFERROR(VLOOKUP($B202,FORM6_111_29!$B$3:$H$211,Accdper!I$1,FALSE)+VLOOKUP($C202,FORM6_111_29!$B$3:$H$211,Accdper!I$1,FALSE),0)</f>
        <v>22895375</v>
      </c>
      <c r="J202" t="b">
        <f t="shared" si="3"/>
        <v>0</v>
      </c>
    </row>
    <row r="203" spans="1:10" ht="16.8" x14ac:dyDescent="0.35">
      <c r="A203" s="33" t="s">
        <v>161</v>
      </c>
      <c r="B203" s="33">
        <v>292</v>
      </c>
      <c r="C203" s="33">
        <v>50</v>
      </c>
      <c r="D203">
        <f>IFERROR(VLOOKUP($B203,FORM6_111_29!$B$3:$H$211,Accdper!D$1,FALSE)+VLOOKUP($C203,FORM6_111_29!$B$3:$H$211,Accdper!D$1,FALSE),0)</f>
        <v>13773388</v>
      </c>
      <c r="E203">
        <f>IFERROR(VLOOKUP($B203,FORM6_111_29!$B$3:$H$211,Accdper!E$1,FALSE)+VLOOKUP($C203,FORM6_111_29!$B$3:$H$211,Accdper!E$1,FALSE),0)</f>
        <v>16535798</v>
      </c>
      <c r="F203">
        <f>IFERROR(VLOOKUP($B203,FORM6_111_29!$B$3:$H$211,Accdper!F$1,FALSE)+VLOOKUP($C203,FORM6_111_29!$B$3:$H$211,Accdper!F$1,FALSE),0)</f>
        <v>24777495</v>
      </c>
      <c r="G203">
        <f>IFERROR(VLOOKUP($B203,FORM6_111_29!$B$3:$H$211,Accdper!G$1,FALSE)+VLOOKUP($C203,FORM6_111_29!$B$3:$H$211,Accdper!G$1,FALSE),0)</f>
        <v>31932750</v>
      </c>
      <c r="H203">
        <f>IFERROR(VLOOKUP($B203,FORM6_111_29!$B$3:$H$211,Accdper!H$1,FALSE)+VLOOKUP($C203,FORM6_111_29!$B$3:$H$211,Accdper!H$1,FALSE),0)</f>
        <v>7453934</v>
      </c>
      <c r="I203">
        <f>IFERROR(VLOOKUP($B203,FORM6_111_29!$B$3:$H$211,Accdper!I$1,FALSE)+VLOOKUP($C203,FORM6_111_29!$B$3:$H$211,Accdper!I$1,FALSE),0)</f>
        <v>8786055</v>
      </c>
      <c r="J203" t="b">
        <f t="shared" si="3"/>
        <v>0</v>
      </c>
    </row>
    <row r="204" spans="1:10" ht="16.8" x14ac:dyDescent="0.35">
      <c r="A204" s="33" t="s">
        <v>168</v>
      </c>
      <c r="B204" s="33">
        <v>299</v>
      </c>
      <c r="C204" s="33">
        <v>104</v>
      </c>
      <c r="D204">
        <f>IFERROR(VLOOKUP($B204,FORM6_111_29!$B$3:$H$211,Accdper!D$1,FALSE)+VLOOKUP($C204,FORM6_111_29!$B$3:$H$211,Accdper!D$1,FALSE),0)</f>
        <v>35469366</v>
      </c>
      <c r="E204">
        <f>IFERROR(VLOOKUP($B204,FORM6_111_29!$B$3:$H$211,Accdper!E$1,FALSE)+VLOOKUP($C204,FORM6_111_29!$B$3:$H$211,Accdper!E$1,FALSE),0)</f>
        <v>36839286</v>
      </c>
      <c r="F204">
        <f>IFERROR(VLOOKUP($B204,FORM6_111_29!$B$3:$H$211,Accdper!F$1,FALSE)+VLOOKUP($C204,FORM6_111_29!$B$3:$H$211,Accdper!F$1,FALSE),0)</f>
        <v>22877103</v>
      </c>
      <c r="G204">
        <f>IFERROR(VLOOKUP($B204,FORM6_111_29!$B$3:$H$211,Accdper!G$1,FALSE)+VLOOKUP($C204,FORM6_111_29!$B$3:$H$211,Accdper!G$1,FALSE),0)</f>
        <v>23983223</v>
      </c>
      <c r="H204">
        <f>IFERROR(VLOOKUP($B204,FORM6_111_29!$B$3:$H$211,Accdper!H$1,FALSE)+VLOOKUP($C204,FORM6_111_29!$B$3:$H$211,Accdper!H$1,FALSE),0)</f>
        <v>25078760</v>
      </c>
      <c r="I204">
        <f>IFERROR(VLOOKUP($B204,FORM6_111_29!$B$3:$H$211,Accdper!I$1,FALSE)+VLOOKUP($C204,FORM6_111_29!$B$3:$H$211,Accdper!I$1,FALSE),0)</f>
        <v>25863765</v>
      </c>
      <c r="J204" t="b">
        <f t="shared" si="3"/>
        <v>0</v>
      </c>
    </row>
  </sheetData>
  <sortState ref="A3:J204">
    <sortCondition ref="J3:J204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05"/>
  <sheetViews>
    <sheetView workbookViewId="0">
      <selection activeCell="D3" sqref="D3:I3"/>
    </sheetView>
  </sheetViews>
  <sheetFormatPr defaultRowHeight="15" x14ac:dyDescent="0.35"/>
  <cols>
    <col min="1" max="1" width="59.6640625" bestFit="1" customWidth="1"/>
    <col min="2" max="2" width="5.109375" bestFit="1" customWidth="1"/>
    <col min="3" max="3" width="11.33203125" bestFit="1" customWidth="1"/>
    <col min="4" max="9" width="13.44140625" bestFit="1" customWidth="1"/>
    <col min="10" max="10" width="9.33203125" bestFit="1" customWidth="1"/>
  </cols>
  <sheetData>
    <row r="2" spans="1:10" x14ac:dyDescent="0.35">
      <c r="D2">
        <v>2</v>
      </c>
      <c r="E2">
        <v>3</v>
      </c>
      <c r="F2">
        <v>4</v>
      </c>
      <c r="G2">
        <v>5</v>
      </c>
      <c r="H2">
        <v>6</v>
      </c>
      <c r="I2">
        <v>7</v>
      </c>
    </row>
    <row r="3" spans="1:10" ht="19.2" x14ac:dyDescent="0.35">
      <c r="A3" s="25" t="s">
        <v>359</v>
      </c>
      <c r="B3" s="25" t="s">
        <v>245</v>
      </c>
      <c r="C3" s="25" t="s">
        <v>385</v>
      </c>
      <c r="D3" s="25" t="s">
        <v>417</v>
      </c>
      <c r="E3" s="25" t="s">
        <v>418</v>
      </c>
      <c r="F3" s="25" t="s">
        <v>419</v>
      </c>
      <c r="G3" s="25" t="s">
        <v>420</v>
      </c>
      <c r="H3" s="25" t="s">
        <v>421</v>
      </c>
      <c r="I3" s="25" t="s">
        <v>422</v>
      </c>
      <c r="J3" s="25" t="s">
        <v>223</v>
      </c>
    </row>
    <row r="4" spans="1:10" ht="16.8" x14ac:dyDescent="0.35">
      <c r="A4" s="33" t="s">
        <v>3</v>
      </c>
      <c r="B4" s="32">
        <v>19</v>
      </c>
      <c r="C4" s="32"/>
      <c r="D4">
        <f>IFERROR(VLOOKUP($B4,FORM6_33!$B$4:$H$212,Barrelmiles!D$2,FALSE),0)</f>
        <v>8600784240</v>
      </c>
      <c r="E4">
        <f>IFERROR(VLOOKUP($B4,FORM6_33!$B$4:$H$212,Barrelmiles!E$2,FALSE),0)</f>
        <v>2239153720</v>
      </c>
      <c r="F4">
        <f>IFERROR(VLOOKUP($B4,FORM6_33!$B$4:$H$212,Barrelmiles!F$2,FALSE),0)</f>
        <v>0</v>
      </c>
      <c r="G4">
        <f>IFERROR(VLOOKUP($B4,FORM6_33!$B$4:$H$212,Barrelmiles!G$2,FALSE),0)</f>
        <v>0</v>
      </c>
      <c r="H4">
        <f>IFERROR(VLOOKUP($B4,FORM6_33!$B$4:$H$212,Barrelmiles!H$2,FALSE),0)</f>
        <v>0</v>
      </c>
      <c r="I4">
        <f>IFERROR(VLOOKUP($B4,FORM6_33!$B$4:$H$212,Barrelmiles!I$2,FALSE),0)</f>
        <v>0</v>
      </c>
      <c r="J4" t="str">
        <f t="shared" ref="J4:J67" si="0">IF(COUNTIF(D4:I4,0),"TRUE")</f>
        <v>TRUE</v>
      </c>
    </row>
    <row r="5" spans="1:10" ht="16.8" x14ac:dyDescent="0.35">
      <c r="A5" s="33" t="s">
        <v>8</v>
      </c>
      <c r="B5" s="32">
        <v>32</v>
      </c>
      <c r="C5" s="32"/>
      <c r="D5">
        <f>IFERROR(VLOOKUP($B5,FORM6_33!$B$4:$H$212,Barrelmiles!D$2,FALSE),0)</f>
        <v>1137024615</v>
      </c>
      <c r="E5">
        <f>IFERROR(VLOOKUP($B5,FORM6_33!$B$4:$H$212,Barrelmiles!E$2,FALSE),0)</f>
        <v>1946760161</v>
      </c>
      <c r="F5">
        <f>IFERROR(VLOOKUP($B5,FORM6_33!$B$4:$H$212,Barrelmiles!F$2,FALSE),0)</f>
        <v>2088949113</v>
      </c>
      <c r="G5">
        <f>IFERROR(VLOOKUP($B5,FORM6_33!$B$4:$H$212,Barrelmiles!G$2,FALSE),0)</f>
        <v>1952046829</v>
      </c>
      <c r="H5">
        <f>IFERROR(VLOOKUP($B5,FORM6_33!$B$4:$H$212,Barrelmiles!H$2,FALSE),0)</f>
        <v>1861209266</v>
      </c>
      <c r="I5">
        <f>IFERROR(VLOOKUP($B5,FORM6_33!$B$4:$H$212,Barrelmiles!I$2,FALSE),0)</f>
        <v>0</v>
      </c>
      <c r="J5" t="str">
        <f t="shared" si="0"/>
        <v>TRUE</v>
      </c>
    </row>
    <row r="6" spans="1:10" ht="16.8" x14ac:dyDescent="0.35">
      <c r="A6" s="33" t="s">
        <v>27</v>
      </c>
      <c r="B6" s="32">
        <v>67</v>
      </c>
      <c r="C6" s="32"/>
      <c r="D6">
        <f>IFERROR(VLOOKUP($B6,FORM6_33!$B$4:$H$212,Barrelmiles!D$2,FALSE),0)</f>
        <v>75419740</v>
      </c>
      <c r="E6">
        <f>IFERROR(VLOOKUP($B6,FORM6_33!$B$4:$H$212,Barrelmiles!E$2,FALSE),0)</f>
        <v>46866746</v>
      </c>
      <c r="F6">
        <f>IFERROR(VLOOKUP($B6,FORM6_33!$B$4:$H$212,Barrelmiles!F$2,FALSE),0)</f>
        <v>89834448</v>
      </c>
      <c r="G6">
        <f>IFERROR(VLOOKUP($B6,FORM6_33!$B$4:$H$212,Barrelmiles!G$2,FALSE),0)</f>
        <v>0</v>
      </c>
      <c r="H6">
        <f>IFERROR(VLOOKUP($B6,FORM6_33!$B$4:$H$212,Barrelmiles!H$2,FALSE),0)</f>
        <v>0</v>
      </c>
      <c r="I6">
        <f>IFERROR(VLOOKUP($B6,FORM6_33!$B$4:$H$212,Barrelmiles!I$2,FALSE),0)</f>
        <v>0</v>
      </c>
      <c r="J6" t="str">
        <f t="shared" si="0"/>
        <v>TRUE</v>
      </c>
    </row>
    <row r="7" spans="1:10" ht="16.8" x14ac:dyDescent="0.35">
      <c r="A7" s="33" t="s">
        <v>37</v>
      </c>
      <c r="B7" s="32">
        <v>88</v>
      </c>
      <c r="C7" s="32"/>
      <c r="D7">
        <f>IFERROR(VLOOKUP($B7,FORM6_33!$B$4:$H$212,Barrelmiles!D$2,FALSE),0)</f>
        <v>51464340</v>
      </c>
      <c r="E7">
        <f>IFERROR(VLOOKUP($B7,FORM6_33!$B$4:$H$212,Barrelmiles!E$2,FALSE),0)</f>
        <v>29950002</v>
      </c>
      <c r="F7">
        <f>IFERROR(VLOOKUP($B7,FORM6_33!$B$4:$H$212,Barrelmiles!F$2,FALSE),0)</f>
        <v>0</v>
      </c>
      <c r="G7">
        <f>IFERROR(VLOOKUP($B7,FORM6_33!$B$4:$H$212,Barrelmiles!G$2,FALSE),0)</f>
        <v>0</v>
      </c>
      <c r="H7">
        <f>IFERROR(VLOOKUP($B7,FORM6_33!$B$4:$H$212,Barrelmiles!H$2,FALSE),0)</f>
        <v>0</v>
      </c>
      <c r="I7">
        <f>IFERROR(VLOOKUP($B7,FORM6_33!$B$4:$H$212,Barrelmiles!I$2,FALSE),0)</f>
        <v>0</v>
      </c>
      <c r="J7" t="str">
        <f t="shared" si="0"/>
        <v>TRUE</v>
      </c>
    </row>
    <row r="8" spans="1:10" ht="16.8" x14ac:dyDescent="0.35">
      <c r="A8" s="33" t="s">
        <v>40</v>
      </c>
      <c r="B8" s="32">
        <v>92</v>
      </c>
      <c r="C8" s="32"/>
      <c r="D8">
        <f>IFERROR(VLOOKUP($B8,FORM6_33!$B$4:$H$212,Barrelmiles!D$2,FALSE),0)</f>
        <v>628446480</v>
      </c>
      <c r="E8">
        <f>IFERROR(VLOOKUP($B8,FORM6_33!$B$4:$H$212,Barrelmiles!E$2,FALSE),0)</f>
        <v>693789687</v>
      </c>
      <c r="F8">
        <f>IFERROR(VLOOKUP($B8,FORM6_33!$B$4:$H$212,Barrelmiles!F$2,FALSE),0)</f>
        <v>668275094</v>
      </c>
      <c r="G8">
        <f>IFERROR(VLOOKUP($B8,FORM6_33!$B$4:$H$212,Barrelmiles!G$2,FALSE),0)</f>
        <v>0</v>
      </c>
      <c r="H8">
        <f>IFERROR(VLOOKUP($B8,FORM6_33!$B$4:$H$212,Barrelmiles!H$2,FALSE),0)</f>
        <v>0</v>
      </c>
      <c r="I8">
        <f>IFERROR(VLOOKUP($B8,FORM6_33!$B$4:$H$212,Barrelmiles!I$2,FALSE),0)</f>
        <v>0</v>
      </c>
      <c r="J8" t="str">
        <f t="shared" si="0"/>
        <v>TRUE</v>
      </c>
    </row>
    <row r="9" spans="1:10" ht="16.8" x14ac:dyDescent="0.35">
      <c r="A9" s="33" t="s">
        <v>55</v>
      </c>
      <c r="B9" s="32">
        <v>121</v>
      </c>
      <c r="C9" s="32"/>
      <c r="D9">
        <f>IFERROR(VLOOKUP($B9,FORM6_33!$B$4:$H$212,Barrelmiles!D$2,FALSE),0)</f>
        <v>0</v>
      </c>
      <c r="E9">
        <f>IFERROR(VLOOKUP($B9,FORM6_33!$B$4:$H$212,Barrelmiles!E$2,FALSE),0)</f>
        <v>117244469</v>
      </c>
      <c r="F9">
        <f>IFERROR(VLOOKUP($B9,FORM6_33!$B$4:$H$212,Barrelmiles!F$2,FALSE),0)</f>
        <v>114542351</v>
      </c>
      <c r="G9">
        <f>IFERROR(VLOOKUP($B9,FORM6_33!$B$4:$H$212,Barrelmiles!G$2,FALSE),0)</f>
        <v>214065847</v>
      </c>
      <c r="H9">
        <f>IFERROR(VLOOKUP($B9,FORM6_33!$B$4:$H$212,Barrelmiles!H$2,FALSE),0)</f>
        <v>162187470</v>
      </c>
      <c r="I9">
        <f>IFERROR(VLOOKUP($B9,FORM6_33!$B$4:$H$212,Barrelmiles!I$2,FALSE),0)</f>
        <v>0</v>
      </c>
      <c r="J9" t="str">
        <f t="shared" si="0"/>
        <v>TRUE</v>
      </c>
    </row>
    <row r="10" spans="1:10" ht="16.8" x14ac:dyDescent="0.35">
      <c r="A10" s="33" t="s">
        <v>72</v>
      </c>
      <c r="B10" s="32">
        <v>150</v>
      </c>
      <c r="C10" s="32"/>
      <c r="D10">
        <f>IFERROR(VLOOKUP($B10,FORM6_33!$B$4:$H$212,Barrelmiles!D$2,FALSE),0)</f>
        <v>1511227092</v>
      </c>
      <c r="E10">
        <f>IFERROR(VLOOKUP($B10,FORM6_33!$B$4:$H$212,Barrelmiles!E$2,FALSE),0)</f>
        <v>1442158467</v>
      </c>
      <c r="F10">
        <f>IFERROR(VLOOKUP($B10,FORM6_33!$B$4:$H$212,Barrelmiles!F$2,FALSE),0)</f>
        <v>0</v>
      </c>
      <c r="G10">
        <f>IFERROR(VLOOKUP($B10,FORM6_33!$B$4:$H$212,Barrelmiles!G$2,FALSE),0)</f>
        <v>0</v>
      </c>
      <c r="H10">
        <f>IFERROR(VLOOKUP($B10,FORM6_33!$B$4:$H$212,Barrelmiles!H$2,FALSE),0)</f>
        <v>0</v>
      </c>
      <c r="I10">
        <f>IFERROR(VLOOKUP($B10,FORM6_33!$B$4:$H$212,Barrelmiles!I$2,FALSE),0)</f>
        <v>0</v>
      </c>
      <c r="J10" t="str">
        <f t="shared" si="0"/>
        <v>TRUE</v>
      </c>
    </row>
    <row r="11" spans="1:10" ht="16.8" x14ac:dyDescent="0.35">
      <c r="A11" s="33" t="s">
        <v>75</v>
      </c>
      <c r="B11" s="32">
        <v>154</v>
      </c>
      <c r="C11" s="32"/>
      <c r="D11">
        <f>IFERROR(VLOOKUP($B11,FORM6_33!$B$4:$H$212,Barrelmiles!D$2,FALSE),0)</f>
        <v>2536609349</v>
      </c>
      <c r="E11">
        <f>IFERROR(VLOOKUP($B11,FORM6_33!$B$4:$H$212,Barrelmiles!E$2,FALSE),0)</f>
        <v>0</v>
      </c>
      <c r="F11">
        <f>IFERROR(VLOOKUP($B11,FORM6_33!$B$4:$H$212,Barrelmiles!F$2,FALSE),0)</f>
        <v>0</v>
      </c>
      <c r="G11">
        <f>IFERROR(VLOOKUP($B11,FORM6_33!$B$4:$H$212,Barrelmiles!G$2,FALSE),0)</f>
        <v>0</v>
      </c>
      <c r="H11">
        <f>IFERROR(VLOOKUP($B11,FORM6_33!$B$4:$H$212,Barrelmiles!H$2,FALSE),0)</f>
        <v>0</v>
      </c>
      <c r="I11">
        <f>IFERROR(VLOOKUP($B11,FORM6_33!$B$4:$H$212,Barrelmiles!I$2,FALSE),0)</f>
        <v>0</v>
      </c>
      <c r="J11" t="str">
        <f t="shared" si="0"/>
        <v>TRUE</v>
      </c>
    </row>
    <row r="12" spans="1:10" ht="16.8" x14ac:dyDescent="0.35">
      <c r="A12" s="33" t="s">
        <v>93</v>
      </c>
      <c r="B12" s="32">
        <v>186</v>
      </c>
      <c r="C12" s="32"/>
      <c r="D12">
        <f>IFERROR(VLOOKUP($B12,FORM6_33!$B$4:$H$212,Barrelmiles!D$2,FALSE),0)</f>
        <v>1054198913</v>
      </c>
      <c r="E12">
        <f>IFERROR(VLOOKUP($B12,FORM6_33!$B$4:$H$212,Barrelmiles!E$2,FALSE),0)</f>
        <v>966903053</v>
      </c>
      <c r="F12">
        <f>IFERROR(VLOOKUP($B12,FORM6_33!$B$4:$H$212,Barrelmiles!F$2,FALSE),0)</f>
        <v>971552170</v>
      </c>
      <c r="G12">
        <f>IFERROR(VLOOKUP($B12,FORM6_33!$B$4:$H$212,Barrelmiles!G$2,FALSE),0)</f>
        <v>0</v>
      </c>
      <c r="H12">
        <f>IFERROR(VLOOKUP($B12,FORM6_33!$B$4:$H$212,Barrelmiles!H$2,FALSE),0)</f>
        <v>0</v>
      </c>
      <c r="I12">
        <f>IFERROR(VLOOKUP($B12,FORM6_33!$B$4:$H$212,Barrelmiles!I$2,FALSE),0)</f>
        <v>0</v>
      </c>
      <c r="J12" t="str">
        <f t="shared" si="0"/>
        <v>TRUE</v>
      </c>
    </row>
    <row r="13" spans="1:10" ht="16.8" x14ac:dyDescent="0.35">
      <c r="A13" s="33" t="s">
        <v>97</v>
      </c>
      <c r="B13" s="32">
        <v>194</v>
      </c>
      <c r="C13" s="32"/>
      <c r="D13">
        <f>IFERROR(VLOOKUP($B13,FORM6_33!$B$4:$H$212,Barrelmiles!D$2,FALSE),0)</f>
        <v>498148338</v>
      </c>
      <c r="E13">
        <f>IFERROR(VLOOKUP($B13,FORM6_33!$B$4:$H$212,Barrelmiles!E$2,FALSE),0)</f>
        <v>962</v>
      </c>
      <c r="F13">
        <f>IFERROR(VLOOKUP($B13,FORM6_33!$B$4:$H$212,Barrelmiles!F$2,FALSE),0)</f>
        <v>0</v>
      </c>
      <c r="G13">
        <f>IFERROR(VLOOKUP($B13,FORM6_33!$B$4:$H$212,Barrelmiles!G$2,FALSE),0)</f>
        <v>0</v>
      </c>
      <c r="H13">
        <f>IFERROR(VLOOKUP($B13,FORM6_33!$B$4:$H$212,Barrelmiles!H$2,FALSE),0)</f>
        <v>0</v>
      </c>
      <c r="I13">
        <f>IFERROR(VLOOKUP($B13,FORM6_33!$B$4:$H$212,Barrelmiles!I$2,FALSE),0)</f>
        <v>0</v>
      </c>
      <c r="J13" t="str">
        <f t="shared" si="0"/>
        <v>TRUE</v>
      </c>
    </row>
    <row r="14" spans="1:10" ht="16.8" x14ac:dyDescent="0.35">
      <c r="A14" s="33" t="s">
        <v>101</v>
      </c>
      <c r="B14" s="32">
        <v>199</v>
      </c>
      <c r="C14" s="32"/>
      <c r="D14">
        <f>IFERROR(VLOOKUP($B14,FORM6_33!$B$4:$H$212,Barrelmiles!D$2,FALSE),0)</f>
        <v>2872748</v>
      </c>
      <c r="E14">
        <f>IFERROR(VLOOKUP($B14,FORM6_33!$B$4:$H$212,Barrelmiles!E$2,FALSE),0)</f>
        <v>0</v>
      </c>
      <c r="F14">
        <f>IFERROR(VLOOKUP($B14,FORM6_33!$B$4:$H$212,Barrelmiles!F$2,FALSE),0)</f>
        <v>0</v>
      </c>
      <c r="G14">
        <f>IFERROR(VLOOKUP($B14,FORM6_33!$B$4:$H$212,Barrelmiles!G$2,FALSE),0)</f>
        <v>0</v>
      </c>
      <c r="H14">
        <f>IFERROR(VLOOKUP($B14,FORM6_33!$B$4:$H$212,Barrelmiles!H$2,FALSE),0)</f>
        <v>0</v>
      </c>
      <c r="I14">
        <f>IFERROR(VLOOKUP($B14,FORM6_33!$B$4:$H$212,Barrelmiles!I$2,FALSE),0)</f>
        <v>0</v>
      </c>
      <c r="J14" t="str">
        <f t="shared" si="0"/>
        <v>TRUE</v>
      </c>
    </row>
    <row r="15" spans="1:10" ht="16.8" x14ac:dyDescent="0.35">
      <c r="A15" s="33" t="s">
        <v>103</v>
      </c>
      <c r="B15" s="32">
        <v>215</v>
      </c>
      <c r="C15" s="32"/>
      <c r="D15">
        <f>IFERROR(VLOOKUP($B15,FORM6_33!$B$4:$H$212,Barrelmiles!D$2,FALSE),0)</f>
        <v>20222761</v>
      </c>
      <c r="E15">
        <f>IFERROR(VLOOKUP($B15,FORM6_33!$B$4:$H$212,Barrelmiles!E$2,FALSE),0)</f>
        <v>11313402</v>
      </c>
      <c r="F15">
        <f>IFERROR(VLOOKUP($B15,FORM6_33!$B$4:$H$212,Barrelmiles!F$2,FALSE),0)</f>
        <v>11178760</v>
      </c>
      <c r="G15">
        <f>IFERROR(VLOOKUP($B15,FORM6_33!$B$4:$H$212,Barrelmiles!G$2,FALSE),0)</f>
        <v>0</v>
      </c>
      <c r="H15">
        <f>IFERROR(VLOOKUP($B15,FORM6_33!$B$4:$H$212,Barrelmiles!H$2,FALSE),0)</f>
        <v>0</v>
      </c>
      <c r="I15">
        <f>IFERROR(VLOOKUP($B15,FORM6_33!$B$4:$H$212,Barrelmiles!I$2,FALSE),0)</f>
        <v>0</v>
      </c>
      <c r="J15" t="str">
        <f t="shared" si="0"/>
        <v>TRUE</v>
      </c>
    </row>
    <row r="16" spans="1:10" ht="16.8" x14ac:dyDescent="0.35">
      <c r="A16" s="33" t="s">
        <v>110</v>
      </c>
      <c r="B16" s="32">
        <v>227</v>
      </c>
      <c r="C16" s="32"/>
      <c r="D16">
        <f>IFERROR(VLOOKUP($B16,FORM6_33!$B$4:$H$212,Barrelmiles!D$2,FALSE),0)</f>
        <v>134275514</v>
      </c>
      <c r="E16">
        <f>IFERROR(VLOOKUP($B16,FORM6_33!$B$4:$H$212,Barrelmiles!E$2,FALSE),0)</f>
        <v>285965993</v>
      </c>
      <c r="F16">
        <f>IFERROR(VLOOKUP($B16,FORM6_33!$B$4:$H$212,Barrelmiles!F$2,FALSE),0)</f>
        <v>222654898</v>
      </c>
      <c r="G16">
        <f>IFERROR(VLOOKUP($B16,FORM6_33!$B$4:$H$212,Barrelmiles!G$2,FALSE),0)</f>
        <v>224323231</v>
      </c>
      <c r="H16">
        <f>IFERROR(VLOOKUP($B16,FORM6_33!$B$4:$H$212,Barrelmiles!H$2,FALSE),0)</f>
        <v>0</v>
      </c>
      <c r="I16">
        <f>IFERROR(VLOOKUP($B16,FORM6_33!$B$4:$H$212,Barrelmiles!I$2,FALSE),0)</f>
        <v>0</v>
      </c>
      <c r="J16" t="str">
        <f t="shared" si="0"/>
        <v>TRUE</v>
      </c>
    </row>
    <row r="17" spans="1:14" ht="16.8" x14ac:dyDescent="0.35">
      <c r="A17" s="33" t="s">
        <v>113</v>
      </c>
      <c r="B17" s="32">
        <v>230</v>
      </c>
      <c r="C17" s="32"/>
      <c r="D17">
        <f>IFERROR(VLOOKUP($B17,FORM6_33!$B$4:$H$212,Barrelmiles!D$2,FALSE),0)</f>
        <v>4314135</v>
      </c>
      <c r="E17">
        <f>IFERROR(VLOOKUP($B17,FORM6_33!$B$4:$H$212,Barrelmiles!E$2,FALSE),0)</f>
        <v>8362953</v>
      </c>
      <c r="F17">
        <f>IFERROR(VLOOKUP($B17,FORM6_33!$B$4:$H$212,Barrelmiles!F$2,FALSE),0)</f>
        <v>0</v>
      </c>
      <c r="G17">
        <f>IFERROR(VLOOKUP($B17,FORM6_33!$B$4:$H$212,Barrelmiles!G$2,FALSE),0)</f>
        <v>0</v>
      </c>
      <c r="H17">
        <f>IFERROR(VLOOKUP($B17,FORM6_33!$B$4:$H$212,Barrelmiles!H$2,FALSE),0)</f>
        <v>0</v>
      </c>
      <c r="I17">
        <f>IFERROR(VLOOKUP($B17,FORM6_33!$B$4:$H$212,Barrelmiles!I$2,FALSE),0)</f>
        <v>0</v>
      </c>
      <c r="J17" t="str">
        <f t="shared" si="0"/>
        <v>TRUE</v>
      </c>
    </row>
    <row r="18" spans="1:14" ht="16.8" x14ac:dyDescent="0.35">
      <c r="A18" s="33" t="s">
        <v>131</v>
      </c>
      <c r="B18" s="32">
        <v>253</v>
      </c>
      <c r="C18" s="32"/>
      <c r="D18">
        <f>IFERROR(VLOOKUP($B18,FORM6_33!$B$4:$H$212,Barrelmiles!D$2,FALSE),0)</f>
        <v>39847990</v>
      </c>
      <c r="E18">
        <f>IFERROR(VLOOKUP($B18,FORM6_33!$B$4:$H$212,Barrelmiles!E$2,FALSE),0)</f>
        <v>45216106</v>
      </c>
      <c r="F18">
        <f>IFERROR(VLOOKUP($B18,FORM6_33!$B$4:$H$212,Barrelmiles!F$2,FALSE),0)</f>
        <v>39363207</v>
      </c>
      <c r="G18">
        <f>IFERROR(VLOOKUP($B18,FORM6_33!$B$4:$H$212,Barrelmiles!G$2,FALSE),0)</f>
        <v>38564032</v>
      </c>
      <c r="H18">
        <f>IFERROR(VLOOKUP($B18,FORM6_33!$B$4:$H$212,Barrelmiles!H$2,FALSE),0)</f>
        <v>19382506</v>
      </c>
      <c r="I18">
        <f>IFERROR(VLOOKUP($B18,FORM6_33!$B$4:$H$212,Barrelmiles!I$2,FALSE),0)</f>
        <v>0</v>
      </c>
      <c r="J18" t="str">
        <f t="shared" si="0"/>
        <v>TRUE</v>
      </c>
    </row>
    <row r="19" spans="1:14" ht="16.8" x14ac:dyDescent="0.35">
      <c r="A19" s="33" t="s">
        <v>136</v>
      </c>
      <c r="B19" s="32">
        <v>259</v>
      </c>
      <c r="C19" s="32"/>
      <c r="D19">
        <f>IFERROR(VLOOKUP($B19,FORM6_33!$B$4:$H$212,Barrelmiles!D$2,FALSE),0)</f>
        <v>16787437</v>
      </c>
      <c r="E19">
        <f>IFERROR(VLOOKUP($B19,FORM6_33!$B$4:$H$212,Barrelmiles!E$2,FALSE),0)</f>
        <v>18166630</v>
      </c>
      <c r="F19">
        <f>IFERROR(VLOOKUP($B19,FORM6_33!$B$4:$H$212,Barrelmiles!F$2,FALSE),0)</f>
        <v>0</v>
      </c>
      <c r="G19">
        <f>IFERROR(VLOOKUP($B19,FORM6_33!$B$4:$H$212,Barrelmiles!G$2,FALSE),0)</f>
        <v>17910743</v>
      </c>
      <c r="H19">
        <f>IFERROR(VLOOKUP($B19,FORM6_33!$B$4:$H$212,Barrelmiles!H$2,FALSE),0)</f>
        <v>0</v>
      </c>
      <c r="I19">
        <f>IFERROR(VLOOKUP($B19,FORM6_33!$B$4:$H$212,Barrelmiles!I$2,FALSE),0)</f>
        <v>0</v>
      </c>
      <c r="J19" t="str">
        <f t="shared" si="0"/>
        <v>TRUE</v>
      </c>
    </row>
    <row r="20" spans="1:14" ht="16.8" x14ac:dyDescent="0.35">
      <c r="A20" s="33" t="s">
        <v>137</v>
      </c>
      <c r="B20" s="32">
        <v>260</v>
      </c>
      <c r="C20" s="32"/>
      <c r="D20">
        <f>IFERROR(VLOOKUP($B20,FORM6_33!$B$4:$H$212,Barrelmiles!D$2,FALSE),0)</f>
        <v>8620550</v>
      </c>
      <c r="E20">
        <f>IFERROR(VLOOKUP($B20,FORM6_33!$B$4:$H$212,Barrelmiles!E$2,FALSE),0)</f>
        <v>9376302</v>
      </c>
      <c r="F20">
        <f>IFERROR(VLOOKUP($B20,FORM6_33!$B$4:$H$212,Barrelmiles!F$2,FALSE),0)</f>
        <v>13257820</v>
      </c>
      <c r="G20">
        <f>IFERROR(VLOOKUP($B20,FORM6_33!$B$4:$H$212,Barrelmiles!G$2,FALSE),0)</f>
        <v>0</v>
      </c>
      <c r="H20">
        <f>IFERROR(VLOOKUP($B20,FORM6_33!$B$4:$H$212,Barrelmiles!H$2,FALSE),0)</f>
        <v>0</v>
      </c>
      <c r="I20">
        <f>IFERROR(VLOOKUP($B20,FORM6_33!$B$4:$H$212,Barrelmiles!I$2,FALSE),0)</f>
        <v>0</v>
      </c>
      <c r="J20" t="str">
        <f t="shared" si="0"/>
        <v>TRUE</v>
      </c>
    </row>
    <row r="21" spans="1:14" ht="16.8" x14ac:dyDescent="0.35">
      <c r="A21" s="33" t="s">
        <v>139</v>
      </c>
      <c r="B21" s="32">
        <v>264</v>
      </c>
      <c r="C21" s="32"/>
      <c r="D21">
        <f>IFERROR(VLOOKUP($B21,FORM6_33!$B$4:$H$212,Barrelmiles!D$2,FALSE),0)</f>
        <v>43869240</v>
      </c>
      <c r="E21">
        <f>IFERROR(VLOOKUP($B21,FORM6_33!$B$4:$H$212,Barrelmiles!E$2,FALSE),0)</f>
        <v>44519688</v>
      </c>
      <c r="F21">
        <f>IFERROR(VLOOKUP($B21,FORM6_33!$B$4:$H$212,Barrelmiles!F$2,FALSE),0)</f>
        <v>41570712</v>
      </c>
      <c r="G21">
        <f>IFERROR(VLOOKUP($B21,FORM6_33!$B$4:$H$212,Barrelmiles!G$2,FALSE),0)</f>
        <v>0</v>
      </c>
      <c r="H21">
        <f>IFERROR(VLOOKUP($B21,FORM6_33!$B$4:$H$212,Barrelmiles!H$2,FALSE),0)</f>
        <v>0</v>
      </c>
      <c r="I21">
        <f>IFERROR(VLOOKUP($B21,FORM6_33!$B$4:$H$212,Barrelmiles!I$2,FALSE),0)</f>
        <v>0</v>
      </c>
      <c r="J21" t="str">
        <f t="shared" si="0"/>
        <v>TRUE</v>
      </c>
    </row>
    <row r="22" spans="1:14" ht="16.8" x14ac:dyDescent="0.35">
      <c r="A22" s="33" t="s">
        <v>143</v>
      </c>
      <c r="B22" s="32">
        <v>270</v>
      </c>
      <c r="C22" s="32"/>
      <c r="D22">
        <f>IFERROR(VLOOKUP($B22,FORM6_33!$B$4:$H$212,Barrelmiles!D$2,FALSE),0)</f>
        <v>2848866</v>
      </c>
      <c r="E22">
        <f>IFERROR(VLOOKUP($B22,FORM6_33!$B$4:$H$212,Barrelmiles!E$2,FALSE),0)</f>
        <v>0</v>
      </c>
      <c r="F22">
        <f>IFERROR(VLOOKUP($B22,FORM6_33!$B$4:$H$212,Barrelmiles!F$2,FALSE),0)</f>
        <v>0</v>
      </c>
      <c r="G22">
        <f>IFERROR(VLOOKUP($B22,FORM6_33!$B$4:$H$212,Barrelmiles!G$2,FALSE),0)</f>
        <v>0</v>
      </c>
      <c r="H22">
        <f>IFERROR(VLOOKUP($B22,FORM6_33!$B$4:$H$212,Barrelmiles!H$2,FALSE),0)</f>
        <v>0</v>
      </c>
      <c r="I22">
        <f>IFERROR(VLOOKUP($B22,FORM6_33!$B$4:$H$212,Barrelmiles!I$2,FALSE),0)</f>
        <v>0</v>
      </c>
      <c r="J22" t="str">
        <f t="shared" si="0"/>
        <v>TRUE</v>
      </c>
    </row>
    <row r="23" spans="1:14" ht="16.8" x14ac:dyDescent="0.35">
      <c r="A23" s="33" t="s">
        <v>148</v>
      </c>
      <c r="B23" s="32">
        <v>276</v>
      </c>
      <c r="C23" s="32"/>
      <c r="D23">
        <f>IFERROR(VLOOKUP($B23,FORM6_33!$B$4:$H$212,Barrelmiles!D$2,FALSE),0)</f>
        <v>78097096</v>
      </c>
      <c r="E23">
        <f>IFERROR(VLOOKUP($B23,FORM6_33!$B$4:$H$212,Barrelmiles!E$2,FALSE),0)</f>
        <v>12238391</v>
      </c>
      <c r="F23">
        <f>IFERROR(VLOOKUP($B23,FORM6_33!$B$4:$H$212,Barrelmiles!F$2,FALSE),0)</f>
        <v>1923757</v>
      </c>
      <c r="G23">
        <f>IFERROR(VLOOKUP($B23,FORM6_33!$B$4:$H$212,Barrelmiles!G$2,FALSE),0)</f>
        <v>196570</v>
      </c>
      <c r="H23">
        <f>IFERROR(VLOOKUP($B23,FORM6_33!$B$4:$H$212,Barrelmiles!H$2,FALSE),0)</f>
        <v>650302</v>
      </c>
      <c r="I23">
        <f>IFERROR(VLOOKUP($B23,FORM6_33!$B$4:$H$212,Barrelmiles!I$2,FALSE),0)</f>
        <v>0</v>
      </c>
      <c r="J23" t="str">
        <f t="shared" si="0"/>
        <v>TRUE</v>
      </c>
    </row>
    <row r="24" spans="1:14" ht="16.8" x14ac:dyDescent="0.35">
      <c r="A24" s="33" t="s">
        <v>153</v>
      </c>
      <c r="B24" s="32">
        <v>282</v>
      </c>
      <c r="C24" s="32"/>
      <c r="D24">
        <f>IFERROR(VLOOKUP($B24,FORM6_33!$B$4:$H$212,Barrelmiles!D$2,FALSE),0)</f>
        <v>8001760</v>
      </c>
      <c r="E24">
        <f>IFERROR(VLOOKUP($B24,FORM6_33!$B$4:$H$212,Barrelmiles!E$2,FALSE),0)</f>
        <v>7680428</v>
      </c>
      <c r="F24">
        <f>IFERROR(VLOOKUP($B24,FORM6_33!$B$4:$H$212,Barrelmiles!F$2,FALSE),0)</f>
        <v>6982480</v>
      </c>
      <c r="G24">
        <f>IFERROR(VLOOKUP($B24,FORM6_33!$B$4:$H$212,Barrelmiles!G$2,FALSE),0)</f>
        <v>6540015</v>
      </c>
      <c r="H24">
        <f>IFERROR(VLOOKUP($B24,FORM6_33!$B$4:$H$212,Barrelmiles!H$2,FALSE),0)</f>
        <v>0</v>
      </c>
      <c r="I24">
        <f>IFERROR(VLOOKUP($B24,FORM6_33!$B$4:$H$212,Barrelmiles!I$2,FALSE),0)</f>
        <v>0</v>
      </c>
      <c r="J24" t="str">
        <f t="shared" si="0"/>
        <v>TRUE</v>
      </c>
    </row>
    <row r="25" spans="1:14" ht="16.8" x14ac:dyDescent="0.35">
      <c r="A25" s="33" t="s">
        <v>154</v>
      </c>
      <c r="B25" s="32">
        <v>283</v>
      </c>
      <c r="C25" s="32">
        <v>256</v>
      </c>
      <c r="D25">
        <f>IFERROR(VLOOKUP($B25,FORM6_33!$B$4:$H$212,Barrelmiles!D$2,FALSE)+VLOOKUP($C25,FORM6_33!$B$4:$H$212,Barrelmiles!D$2,FALSE),0)</f>
        <v>1819445671</v>
      </c>
      <c r="E25">
        <f>IFERROR(VLOOKUP($B25,FORM6_33!$B$4:$H$212,Barrelmiles!E$2,FALSE)+VLOOKUP($C25,FORM6_33!$B$4:$H$212,Barrelmiles!E$2,FALSE),0)</f>
        <v>545798134</v>
      </c>
      <c r="F25">
        <f>IFERROR(VLOOKUP($B25,FORM6_33!$B$4:$H$212,Barrelmiles!F$2,FALSE)+VLOOKUP($C25,FORM6_33!$B$4:$H$212,Barrelmiles!F$2,FALSE),0)</f>
        <v>1746422877</v>
      </c>
      <c r="G25">
        <f>IFERROR(VLOOKUP($B25,FORM6_33!$B$4:$H$212,Barrelmiles!G$2,FALSE)+VLOOKUP($C25,FORM6_33!$B$4:$H$212,Barrelmiles!G$2,FALSE),0)</f>
        <v>3079128036</v>
      </c>
      <c r="H25">
        <f>IFERROR(VLOOKUP($B25,FORM6_33!$B$4:$H$212,Barrelmiles!H$2,FALSE)+VLOOKUP($C25,FORM6_33!$B$4:$H$212,Barrelmiles!H$2,FALSE),0)</f>
        <v>3518468737</v>
      </c>
      <c r="I25">
        <f>IFERROR(VLOOKUP($B25,FORM6_33!$B$4:$H$212,Barrelmiles!I$2,FALSE)+VLOOKUP($C25,FORM6_33!$B$4:$H$212,Barrelmiles!I$2,FALSE),0)</f>
        <v>0</v>
      </c>
      <c r="J25" t="str">
        <f t="shared" si="0"/>
        <v>TRUE</v>
      </c>
    </row>
    <row r="26" spans="1:14" ht="16.8" x14ac:dyDescent="0.35">
      <c r="A26" s="33" t="s">
        <v>155</v>
      </c>
      <c r="B26" s="32">
        <v>284</v>
      </c>
      <c r="C26" s="32"/>
      <c r="D26">
        <f>IFERROR(VLOOKUP($B26,FORM6_33!$B$4:$H$212,Barrelmiles!D$2,FALSE),0)</f>
        <v>0</v>
      </c>
      <c r="E26">
        <f>IFERROR(VLOOKUP($B26,FORM6_33!$B$4:$H$212,Barrelmiles!E$2,FALSE),0)</f>
        <v>23334320</v>
      </c>
      <c r="F26">
        <f>IFERROR(VLOOKUP($B26,FORM6_33!$B$4:$H$212,Barrelmiles!F$2,FALSE),0)</f>
        <v>31123790</v>
      </c>
      <c r="G26">
        <f>IFERROR(VLOOKUP($B26,FORM6_33!$B$4:$H$212,Barrelmiles!G$2,FALSE),0)</f>
        <v>63074605</v>
      </c>
      <c r="H26">
        <f>IFERROR(VLOOKUP($B26,FORM6_33!$B$4:$H$212,Barrelmiles!H$2,FALSE),0)</f>
        <v>87137031</v>
      </c>
      <c r="I26">
        <f>IFERROR(VLOOKUP($B26,FORM6_33!$B$4:$H$212,Barrelmiles!I$2,FALSE),0)</f>
        <v>62105142</v>
      </c>
      <c r="J26" t="str">
        <f t="shared" si="0"/>
        <v>TRUE</v>
      </c>
    </row>
    <row r="27" spans="1:14" ht="16.8" x14ac:dyDescent="0.35">
      <c r="A27" s="33" t="s">
        <v>156</v>
      </c>
      <c r="B27" s="32">
        <v>285</v>
      </c>
      <c r="C27" s="32"/>
      <c r="D27">
        <f>IFERROR(VLOOKUP($B27,FORM6_33!$B$4:$H$212,Barrelmiles!D$2,FALSE),0)</f>
        <v>0</v>
      </c>
      <c r="E27">
        <f>IFERROR(VLOOKUP($B27,FORM6_33!$B$4:$H$212,Barrelmiles!E$2,FALSE),0)</f>
        <v>176644891</v>
      </c>
      <c r="F27">
        <f>IFERROR(VLOOKUP($B27,FORM6_33!$B$4:$H$212,Barrelmiles!F$2,FALSE),0)</f>
        <v>222130438</v>
      </c>
      <c r="G27">
        <f>IFERROR(VLOOKUP($B27,FORM6_33!$B$4:$H$212,Barrelmiles!G$2,FALSE),0)</f>
        <v>147593163</v>
      </c>
      <c r="H27">
        <f>IFERROR(VLOOKUP($B27,FORM6_33!$B$4:$H$212,Barrelmiles!H$2,FALSE),0)</f>
        <v>61625638</v>
      </c>
      <c r="I27">
        <f>IFERROR(VLOOKUP($B27,FORM6_33!$B$4:$H$212,Barrelmiles!I$2,FALSE),0)</f>
        <v>89443935</v>
      </c>
      <c r="J27" t="str">
        <f t="shared" si="0"/>
        <v>TRUE</v>
      </c>
    </row>
    <row r="28" spans="1:14" ht="16.8" x14ac:dyDescent="0.35">
      <c r="A28" s="33" t="s">
        <v>157</v>
      </c>
      <c r="B28" s="32">
        <v>286</v>
      </c>
      <c r="C28" s="32"/>
      <c r="D28">
        <f>IFERROR(VLOOKUP($B28,FORM6_33!$B$4:$H$212,Barrelmiles!D$2,FALSE),0)</f>
        <v>0</v>
      </c>
      <c r="E28">
        <f>IFERROR(VLOOKUP($B28,FORM6_33!$B$4:$H$212,Barrelmiles!E$2,FALSE),0)</f>
        <v>29994273555</v>
      </c>
      <c r="F28">
        <f>IFERROR(VLOOKUP($B28,FORM6_33!$B$4:$H$212,Barrelmiles!F$2,FALSE),0)</f>
        <v>152338667515</v>
      </c>
      <c r="G28">
        <f>IFERROR(VLOOKUP($B28,FORM6_33!$B$4:$H$212,Barrelmiles!G$2,FALSE),0)</f>
        <v>191046975846</v>
      </c>
      <c r="H28">
        <f>IFERROR(VLOOKUP($B28,FORM6_33!$B$4:$H$212,Barrelmiles!H$2,FALSE),0)</f>
        <v>190270261882</v>
      </c>
      <c r="I28">
        <f>IFERROR(VLOOKUP($B28,FORM6_33!$B$4:$H$212,Barrelmiles!I$2,FALSE),0)</f>
        <v>209832882424</v>
      </c>
      <c r="J28" t="str">
        <f t="shared" si="0"/>
        <v>TRUE</v>
      </c>
    </row>
    <row r="29" spans="1:14" ht="16.8" x14ac:dyDescent="0.35">
      <c r="A29" s="33" t="s">
        <v>158</v>
      </c>
      <c r="B29" s="32">
        <v>288</v>
      </c>
      <c r="C29" s="32"/>
      <c r="D29">
        <f>IFERROR(VLOOKUP($B29,FORM6_33!$B$4:$H$212,Barrelmiles!D$2,FALSE),0)</f>
        <v>0</v>
      </c>
      <c r="E29">
        <f>IFERROR(VLOOKUP($B29,FORM6_33!$B$4:$H$212,Barrelmiles!E$2,FALSE),0)</f>
        <v>80401480</v>
      </c>
      <c r="F29">
        <f>IFERROR(VLOOKUP($B29,FORM6_33!$B$4:$H$212,Barrelmiles!F$2,FALSE),0)</f>
        <v>182796616</v>
      </c>
      <c r="G29">
        <f>IFERROR(VLOOKUP($B29,FORM6_33!$B$4:$H$212,Barrelmiles!G$2,FALSE),0)</f>
        <v>143398043</v>
      </c>
      <c r="H29">
        <f>IFERROR(VLOOKUP($B29,FORM6_33!$B$4:$H$212,Barrelmiles!H$2,FALSE),0)</f>
        <v>0</v>
      </c>
      <c r="I29">
        <f>IFERROR(VLOOKUP($B29,FORM6_33!$B$4:$H$212,Barrelmiles!I$2,FALSE),0)</f>
        <v>0</v>
      </c>
      <c r="J29" t="str">
        <f t="shared" si="0"/>
        <v>TRUE</v>
      </c>
    </row>
    <row r="30" spans="1:14" ht="16.8" x14ac:dyDescent="0.35">
      <c r="A30" s="33" t="s">
        <v>160</v>
      </c>
      <c r="B30" s="32">
        <v>290</v>
      </c>
      <c r="C30" s="32"/>
      <c r="D30">
        <f>IFERROR(VLOOKUP($B30,FORM6_33!$B$4:$H$212,Barrelmiles!D$2,FALSE),0)</f>
        <v>0</v>
      </c>
      <c r="E30">
        <f>IFERROR(VLOOKUP($B30,FORM6_33!$B$4:$H$212,Barrelmiles!E$2,FALSE),0)</f>
        <v>5360493549</v>
      </c>
      <c r="F30">
        <f>IFERROR(VLOOKUP($B30,FORM6_33!$B$4:$H$212,Barrelmiles!F$2,FALSE),0)</f>
        <v>19263498372</v>
      </c>
      <c r="G30">
        <f>IFERROR(VLOOKUP($B30,FORM6_33!$B$4:$H$212,Barrelmiles!G$2,FALSE),0)</f>
        <v>20653780969</v>
      </c>
      <c r="H30">
        <f>IFERROR(VLOOKUP($B30,FORM6_33!$B$4:$H$212,Barrelmiles!H$2,FALSE),0)</f>
        <v>29227261269</v>
      </c>
      <c r="I30">
        <f>IFERROR(VLOOKUP($B30,FORM6_33!$B$4:$H$212,Barrelmiles!I$2,FALSE),0)</f>
        <v>36044926541</v>
      </c>
      <c r="J30" t="str">
        <f t="shared" si="0"/>
        <v>TRUE</v>
      </c>
    </row>
    <row r="31" spans="1:14" ht="16.8" x14ac:dyDescent="0.35">
      <c r="A31" s="33" t="s">
        <v>162</v>
      </c>
      <c r="B31" s="32">
        <v>293</v>
      </c>
      <c r="C31" s="32"/>
      <c r="D31">
        <f>IFERROR(VLOOKUP($B31,FORM6_33!$B$4:$H$212,Barrelmiles!D$2,FALSE),0)</f>
        <v>0</v>
      </c>
      <c r="E31">
        <f>IFERROR(VLOOKUP($B31,FORM6_33!$B$4:$H$212,Barrelmiles!E$2,FALSE),0)</f>
        <v>23696399</v>
      </c>
      <c r="F31">
        <f>IFERROR(VLOOKUP($B31,FORM6_33!$B$4:$H$212,Barrelmiles!F$2,FALSE),0)</f>
        <v>128812538</v>
      </c>
      <c r="G31">
        <f>IFERROR(VLOOKUP($B31,FORM6_33!$B$4:$H$212,Barrelmiles!G$2,FALSE),0)</f>
        <v>142654184</v>
      </c>
      <c r="H31">
        <f>IFERROR(VLOOKUP($B31,FORM6_33!$B$4:$H$212,Barrelmiles!H$2,FALSE),0)</f>
        <v>176706104</v>
      </c>
      <c r="I31">
        <f>IFERROR(VLOOKUP($B31,FORM6_33!$B$4:$H$212,Barrelmiles!I$2,FALSE),0)</f>
        <v>148150822</v>
      </c>
      <c r="J31" t="str">
        <f t="shared" si="0"/>
        <v>TRUE</v>
      </c>
      <c r="N31" t="s">
        <v>224</v>
      </c>
    </row>
    <row r="32" spans="1:14" ht="16.8" x14ac:dyDescent="0.35">
      <c r="A32" s="33" t="s">
        <v>163</v>
      </c>
      <c r="B32" s="32">
        <v>294</v>
      </c>
      <c r="C32" s="32"/>
      <c r="D32">
        <f>IFERROR(VLOOKUP($B32,FORM6_33!$B$4:$H$212,Barrelmiles!D$2,FALSE),0)</f>
        <v>0</v>
      </c>
      <c r="E32">
        <f>IFERROR(VLOOKUP($B32,FORM6_33!$B$4:$H$212,Barrelmiles!E$2,FALSE),0)</f>
        <v>0</v>
      </c>
      <c r="F32">
        <f>IFERROR(VLOOKUP($B32,FORM6_33!$B$4:$H$212,Barrelmiles!F$2,FALSE),0)</f>
        <v>1183172293</v>
      </c>
      <c r="G32">
        <f>IFERROR(VLOOKUP($B32,FORM6_33!$B$4:$H$212,Barrelmiles!G$2,FALSE),0)</f>
        <v>777049941</v>
      </c>
      <c r="H32">
        <f>IFERROR(VLOOKUP($B32,FORM6_33!$B$4:$H$212,Barrelmiles!H$2,FALSE),0)</f>
        <v>630746739</v>
      </c>
      <c r="I32">
        <f>IFERROR(VLOOKUP($B32,FORM6_33!$B$4:$H$212,Barrelmiles!I$2,FALSE),0)</f>
        <v>672292110</v>
      </c>
      <c r="J32" t="str">
        <f t="shared" si="0"/>
        <v>TRUE</v>
      </c>
    </row>
    <row r="33" spans="1:10" ht="16.8" x14ac:dyDescent="0.35">
      <c r="A33" s="33" t="s">
        <v>164</v>
      </c>
      <c r="B33" s="32">
        <v>295</v>
      </c>
      <c r="C33" s="32"/>
      <c r="D33">
        <f>IFERROR(VLOOKUP($B33,FORM6_33!$B$4:$H$212,Barrelmiles!D$2,FALSE),0)</f>
        <v>0</v>
      </c>
      <c r="E33">
        <f>IFERROR(VLOOKUP($B33,FORM6_33!$B$4:$H$212,Barrelmiles!E$2,FALSE),0)</f>
        <v>0</v>
      </c>
      <c r="F33">
        <f>IFERROR(VLOOKUP($B33,FORM6_33!$B$4:$H$212,Barrelmiles!F$2,FALSE),0)</f>
        <v>0</v>
      </c>
      <c r="G33">
        <f>IFERROR(VLOOKUP($B33,FORM6_33!$B$4:$H$212,Barrelmiles!G$2,FALSE),0)</f>
        <v>1562615083</v>
      </c>
      <c r="H33">
        <f>IFERROR(VLOOKUP($B33,FORM6_33!$B$4:$H$212,Barrelmiles!H$2,FALSE),0)</f>
        <v>2319515149</v>
      </c>
      <c r="I33">
        <f>IFERROR(VLOOKUP($B33,FORM6_33!$B$4:$H$212,Barrelmiles!I$2,FALSE),0)</f>
        <v>2511205566</v>
      </c>
      <c r="J33" t="str">
        <f t="shared" si="0"/>
        <v>TRUE</v>
      </c>
    </row>
    <row r="34" spans="1:10" ht="16.8" x14ac:dyDescent="0.35">
      <c r="A34" s="33" t="s">
        <v>165</v>
      </c>
      <c r="B34" s="32">
        <v>296</v>
      </c>
      <c r="C34" s="32"/>
      <c r="D34">
        <f>IFERROR(VLOOKUP($B34,FORM6_33!$B$4:$H$212,Barrelmiles!D$2,FALSE),0)</f>
        <v>0</v>
      </c>
      <c r="E34">
        <f>IFERROR(VLOOKUP($B34,FORM6_33!$B$4:$H$212,Barrelmiles!E$2,FALSE),0)</f>
        <v>0</v>
      </c>
      <c r="F34">
        <f>IFERROR(VLOOKUP($B34,FORM6_33!$B$4:$H$212,Barrelmiles!F$2,FALSE),0)</f>
        <v>12029721</v>
      </c>
      <c r="G34">
        <f>IFERROR(VLOOKUP($B34,FORM6_33!$B$4:$H$212,Barrelmiles!G$2,FALSE),0)</f>
        <v>10752216</v>
      </c>
      <c r="H34">
        <f>IFERROR(VLOOKUP($B34,FORM6_33!$B$4:$H$212,Barrelmiles!H$2,FALSE),0)</f>
        <v>10046690</v>
      </c>
      <c r="I34">
        <f>IFERROR(VLOOKUP($B34,FORM6_33!$B$4:$H$212,Barrelmiles!I$2,FALSE),0)</f>
        <v>9516338</v>
      </c>
      <c r="J34" t="str">
        <f t="shared" si="0"/>
        <v>TRUE</v>
      </c>
    </row>
    <row r="35" spans="1:10" ht="16.8" x14ac:dyDescent="0.35">
      <c r="A35" s="33" t="s">
        <v>166</v>
      </c>
      <c r="B35" s="32">
        <v>297</v>
      </c>
      <c r="C35" s="32"/>
      <c r="D35">
        <f>IFERROR(VLOOKUP($B35,FORM6_33!$B$4:$H$212,Barrelmiles!D$2,FALSE),0)</f>
        <v>0</v>
      </c>
      <c r="E35">
        <f>IFERROR(VLOOKUP($B35,FORM6_33!$B$4:$H$212,Barrelmiles!E$2,FALSE),0)</f>
        <v>0</v>
      </c>
      <c r="F35">
        <f>IFERROR(VLOOKUP($B35,FORM6_33!$B$4:$H$212,Barrelmiles!F$2,FALSE),0)</f>
        <v>62182226</v>
      </c>
      <c r="G35">
        <f>IFERROR(VLOOKUP($B35,FORM6_33!$B$4:$H$212,Barrelmiles!G$2,FALSE),0)</f>
        <v>373482218</v>
      </c>
      <c r="H35">
        <f>IFERROR(VLOOKUP($B35,FORM6_33!$B$4:$H$212,Barrelmiles!H$2,FALSE),0)</f>
        <v>1026872638</v>
      </c>
      <c r="I35">
        <f>IFERROR(VLOOKUP($B35,FORM6_33!$B$4:$H$212,Barrelmiles!I$2,FALSE),0)</f>
        <v>1520035615</v>
      </c>
      <c r="J35" t="str">
        <f t="shared" si="0"/>
        <v>TRUE</v>
      </c>
    </row>
    <row r="36" spans="1:10" ht="16.8" x14ac:dyDescent="0.35">
      <c r="A36" s="33" t="s">
        <v>167</v>
      </c>
      <c r="B36" s="32">
        <v>298</v>
      </c>
      <c r="C36" s="32"/>
      <c r="D36">
        <f>IFERROR(VLOOKUP($B36,FORM6_33!$B$4:$H$212,Barrelmiles!D$2,FALSE),0)</f>
        <v>0</v>
      </c>
      <c r="E36">
        <f>IFERROR(VLOOKUP($B36,FORM6_33!$B$4:$H$212,Barrelmiles!E$2,FALSE),0)</f>
        <v>0</v>
      </c>
      <c r="F36">
        <f>IFERROR(VLOOKUP($B36,FORM6_33!$B$4:$H$212,Barrelmiles!F$2,FALSE),0)</f>
        <v>0</v>
      </c>
      <c r="G36">
        <f>IFERROR(VLOOKUP($B36,FORM6_33!$B$4:$H$212,Barrelmiles!G$2,FALSE),0)</f>
        <v>315275133</v>
      </c>
      <c r="H36">
        <f>IFERROR(VLOOKUP($B36,FORM6_33!$B$4:$H$212,Barrelmiles!H$2,FALSE),0)</f>
        <v>393269696</v>
      </c>
      <c r="I36">
        <f>IFERROR(VLOOKUP($B36,FORM6_33!$B$4:$H$212,Barrelmiles!I$2,FALSE),0)</f>
        <v>0</v>
      </c>
      <c r="J36" t="str">
        <f t="shared" si="0"/>
        <v>TRUE</v>
      </c>
    </row>
    <row r="37" spans="1:10" ht="16.8" x14ac:dyDescent="0.35">
      <c r="A37" s="33" t="s">
        <v>169</v>
      </c>
      <c r="B37" s="32">
        <v>301</v>
      </c>
      <c r="C37" s="32"/>
      <c r="D37">
        <f>IFERROR(VLOOKUP($B37,FORM6_33!$B$4:$H$212,Barrelmiles!D$2,FALSE),0)</f>
        <v>0</v>
      </c>
      <c r="E37">
        <f>IFERROR(VLOOKUP($B37,FORM6_33!$B$4:$H$212,Barrelmiles!E$2,FALSE),0)</f>
        <v>0</v>
      </c>
      <c r="F37">
        <f>IFERROR(VLOOKUP($B37,FORM6_33!$B$4:$H$212,Barrelmiles!F$2,FALSE),0)</f>
        <v>0</v>
      </c>
      <c r="G37">
        <f>IFERROR(VLOOKUP($B37,FORM6_33!$B$4:$H$212,Barrelmiles!G$2,FALSE),0)</f>
        <v>13862989947</v>
      </c>
      <c r="H37">
        <f>IFERROR(VLOOKUP($B37,FORM6_33!$B$4:$H$212,Barrelmiles!H$2,FALSE),0)</f>
        <v>37431241648</v>
      </c>
      <c r="I37">
        <f>IFERROR(VLOOKUP($B37,FORM6_33!$B$4:$H$212,Barrelmiles!I$2,FALSE),0)</f>
        <v>38808818380</v>
      </c>
      <c r="J37" t="str">
        <f t="shared" si="0"/>
        <v>TRUE</v>
      </c>
    </row>
    <row r="38" spans="1:10" ht="16.8" x14ac:dyDescent="0.35">
      <c r="A38" s="33" t="s">
        <v>170</v>
      </c>
      <c r="B38" s="32">
        <v>303</v>
      </c>
      <c r="C38" s="32"/>
      <c r="D38">
        <f>IFERROR(VLOOKUP($B38,FORM6_33!$B$4:$H$212,Barrelmiles!D$2,FALSE),0)</f>
        <v>0</v>
      </c>
      <c r="E38">
        <f>IFERROR(VLOOKUP($B38,FORM6_33!$B$4:$H$212,Barrelmiles!E$2,FALSE),0)</f>
        <v>0</v>
      </c>
      <c r="F38">
        <f>IFERROR(VLOOKUP($B38,FORM6_33!$B$4:$H$212,Barrelmiles!F$2,FALSE),0)</f>
        <v>0</v>
      </c>
      <c r="G38">
        <f>IFERROR(VLOOKUP($B38,FORM6_33!$B$4:$H$212,Barrelmiles!G$2,FALSE),0)</f>
        <v>0</v>
      </c>
      <c r="H38">
        <f>IFERROR(VLOOKUP($B38,FORM6_33!$B$4:$H$212,Barrelmiles!H$2,FALSE),0)</f>
        <v>1246467208</v>
      </c>
      <c r="I38">
        <f>IFERROR(VLOOKUP($B38,FORM6_33!$B$4:$H$212,Barrelmiles!I$2,FALSE),0)</f>
        <v>0</v>
      </c>
      <c r="J38" t="str">
        <f t="shared" si="0"/>
        <v>TRUE</v>
      </c>
    </row>
    <row r="39" spans="1:10" ht="16.8" x14ac:dyDescent="0.35">
      <c r="A39" s="33" t="s">
        <v>171</v>
      </c>
      <c r="B39" s="32">
        <v>304</v>
      </c>
      <c r="C39" s="32"/>
      <c r="D39">
        <f>IFERROR(VLOOKUP($B39,FORM6_33!$B$4:$H$212,Barrelmiles!D$2,FALSE),0)</f>
        <v>0</v>
      </c>
      <c r="E39">
        <f>IFERROR(VLOOKUP($B39,FORM6_33!$B$4:$H$212,Barrelmiles!E$2,FALSE),0)</f>
        <v>0</v>
      </c>
      <c r="F39">
        <f>IFERROR(VLOOKUP($B39,FORM6_33!$B$4:$H$212,Barrelmiles!F$2,FALSE),0)</f>
        <v>0</v>
      </c>
      <c r="G39">
        <f>IFERROR(VLOOKUP($B39,FORM6_33!$B$4:$H$212,Barrelmiles!G$2,FALSE),0)</f>
        <v>63733139</v>
      </c>
      <c r="H39">
        <f>IFERROR(VLOOKUP($B39,FORM6_33!$B$4:$H$212,Barrelmiles!H$2,FALSE),0)</f>
        <v>118388535</v>
      </c>
      <c r="I39">
        <f>IFERROR(VLOOKUP($B39,FORM6_33!$B$4:$H$212,Barrelmiles!I$2,FALSE),0)</f>
        <v>115046578</v>
      </c>
      <c r="J39" t="str">
        <f t="shared" si="0"/>
        <v>TRUE</v>
      </c>
    </row>
    <row r="40" spans="1:10" ht="16.8" x14ac:dyDescent="0.35">
      <c r="A40" s="33" t="s">
        <v>172</v>
      </c>
      <c r="B40" s="32">
        <v>305</v>
      </c>
      <c r="C40" s="32"/>
      <c r="D40">
        <f>IFERROR(VLOOKUP($B40,FORM6_33!$B$4:$H$212,Barrelmiles!D$2,FALSE),0)</f>
        <v>0</v>
      </c>
      <c r="E40">
        <f>IFERROR(VLOOKUP($B40,FORM6_33!$B$4:$H$212,Barrelmiles!E$2,FALSE),0)</f>
        <v>0</v>
      </c>
      <c r="F40">
        <f>IFERROR(VLOOKUP($B40,FORM6_33!$B$4:$H$212,Barrelmiles!F$2,FALSE),0)</f>
        <v>0</v>
      </c>
      <c r="G40">
        <f>IFERROR(VLOOKUP($B40,FORM6_33!$B$4:$H$212,Barrelmiles!G$2,FALSE),0)</f>
        <v>0</v>
      </c>
      <c r="H40">
        <f>IFERROR(VLOOKUP($B40,FORM6_33!$B$4:$H$212,Barrelmiles!H$2,FALSE),0)</f>
        <v>3872736625</v>
      </c>
      <c r="I40">
        <f>IFERROR(VLOOKUP($B40,FORM6_33!$B$4:$H$212,Barrelmiles!I$2,FALSE),0)</f>
        <v>7694406908</v>
      </c>
      <c r="J40" t="str">
        <f t="shared" si="0"/>
        <v>TRUE</v>
      </c>
    </row>
    <row r="41" spans="1:10" ht="16.8" x14ac:dyDescent="0.35">
      <c r="A41" s="33" t="s">
        <v>173</v>
      </c>
      <c r="B41" s="32">
        <v>306</v>
      </c>
      <c r="C41" s="32"/>
      <c r="D41">
        <f>IFERROR(VLOOKUP($B41,FORM6_33!$B$4:$H$212,Barrelmiles!D$2,FALSE),0)</f>
        <v>0</v>
      </c>
      <c r="E41">
        <f>IFERROR(VLOOKUP($B41,FORM6_33!$B$4:$H$212,Barrelmiles!E$2,FALSE),0)</f>
        <v>0</v>
      </c>
      <c r="F41">
        <f>IFERROR(VLOOKUP($B41,FORM6_33!$B$4:$H$212,Barrelmiles!F$2,FALSE),0)</f>
        <v>0</v>
      </c>
      <c r="G41">
        <f>IFERROR(VLOOKUP($B41,FORM6_33!$B$4:$H$212,Barrelmiles!G$2,FALSE),0)</f>
        <v>57819009</v>
      </c>
      <c r="H41">
        <f>IFERROR(VLOOKUP($B41,FORM6_33!$B$4:$H$212,Barrelmiles!H$2,FALSE),0)</f>
        <v>0</v>
      </c>
      <c r="I41">
        <f>IFERROR(VLOOKUP($B41,FORM6_33!$B$4:$H$212,Barrelmiles!I$2,FALSE),0)</f>
        <v>0</v>
      </c>
      <c r="J41" t="str">
        <f t="shared" si="0"/>
        <v>TRUE</v>
      </c>
    </row>
    <row r="42" spans="1:10" ht="16.8" x14ac:dyDescent="0.35">
      <c r="A42" s="33" t="s">
        <v>174</v>
      </c>
      <c r="B42" s="32">
        <v>307</v>
      </c>
      <c r="C42" s="32"/>
      <c r="D42">
        <f>IFERROR(VLOOKUP($B42,FORM6_33!$B$4:$H$212,Barrelmiles!D$2,FALSE),0)</f>
        <v>0</v>
      </c>
      <c r="E42">
        <f>IFERROR(VLOOKUP($B42,FORM6_33!$B$4:$H$212,Barrelmiles!E$2,FALSE),0)</f>
        <v>0</v>
      </c>
      <c r="F42">
        <f>IFERROR(VLOOKUP($B42,FORM6_33!$B$4:$H$212,Barrelmiles!F$2,FALSE),0)</f>
        <v>0</v>
      </c>
      <c r="G42">
        <f>IFERROR(VLOOKUP($B42,FORM6_33!$B$4:$H$212,Barrelmiles!G$2,FALSE),0)</f>
        <v>709056303</v>
      </c>
      <c r="H42">
        <f>IFERROR(VLOOKUP($B42,FORM6_33!$B$4:$H$212,Barrelmiles!H$2,FALSE),0)</f>
        <v>5117373007</v>
      </c>
      <c r="I42">
        <f>IFERROR(VLOOKUP($B42,FORM6_33!$B$4:$H$212,Barrelmiles!I$2,FALSE),0)</f>
        <v>5203342292</v>
      </c>
      <c r="J42" t="str">
        <f t="shared" si="0"/>
        <v>TRUE</v>
      </c>
    </row>
    <row r="43" spans="1:10" ht="16.8" x14ac:dyDescent="0.35">
      <c r="A43" s="33" t="s">
        <v>175</v>
      </c>
      <c r="B43" s="32">
        <v>308</v>
      </c>
      <c r="C43" s="32"/>
      <c r="D43">
        <f>IFERROR(VLOOKUP($B43,FORM6_33!$B$4:$H$212,Barrelmiles!D$2,FALSE),0)</f>
        <v>0</v>
      </c>
      <c r="E43">
        <f>IFERROR(VLOOKUP($B43,FORM6_33!$B$4:$H$212,Barrelmiles!E$2,FALSE),0)</f>
        <v>0</v>
      </c>
      <c r="F43">
        <f>IFERROR(VLOOKUP($B43,FORM6_33!$B$4:$H$212,Barrelmiles!F$2,FALSE),0)</f>
        <v>0</v>
      </c>
      <c r="G43">
        <f>IFERROR(VLOOKUP($B43,FORM6_33!$B$4:$H$212,Barrelmiles!G$2,FALSE),0)</f>
        <v>74010843</v>
      </c>
      <c r="H43">
        <f>IFERROR(VLOOKUP($B43,FORM6_33!$B$4:$H$212,Barrelmiles!H$2,FALSE),0)</f>
        <v>902390864</v>
      </c>
      <c r="I43">
        <f>IFERROR(VLOOKUP($B43,FORM6_33!$B$4:$H$212,Barrelmiles!I$2,FALSE),0)</f>
        <v>1212608215</v>
      </c>
      <c r="J43" t="str">
        <f t="shared" si="0"/>
        <v>TRUE</v>
      </c>
    </row>
    <row r="44" spans="1:10" ht="16.8" x14ac:dyDescent="0.35">
      <c r="A44" s="33" t="s">
        <v>176</v>
      </c>
      <c r="B44" s="32">
        <v>309</v>
      </c>
      <c r="C44" s="32"/>
      <c r="D44">
        <f>IFERROR(VLOOKUP($B44,FORM6_33!$B$4:$H$212,Barrelmiles!D$2,FALSE),0)</f>
        <v>0</v>
      </c>
      <c r="E44">
        <f>IFERROR(VLOOKUP($B44,FORM6_33!$B$4:$H$212,Barrelmiles!E$2,FALSE),0)</f>
        <v>0</v>
      </c>
      <c r="F44">
        <f>IFERROR(VLOOKUP($B44,FORM6_33!$B$4:$H$212,Barrelmiles!F$2,FALSE),0)</f>
        <v>0</v>
      </c>
      <c r="G44">
        <f>IFERROR(VLOOKUP($B44,FORM6_33!$B$4:$H$212,Barrelmiles!G$2,FALSE),0)</f>
        <v>33828004</v>
      </c>
      <c r="H44">
        <f>IFERROR(VLOOKUP($B44,FORM6_33!$B$4:$H$212,Barrelmiles!H$2,FALSE),0)</f>
        <v>325442540</v>
      </c>
      <c r="I44">
        <f>IFERROR(VLOOKUP($B44,FORM6_33!$B$4:$H$212,Barrelmiles!I$2,FALSE),0)</f>
        <v>827278287</v>
      </c>
      <c r="J44" t="str">
        <f t="shared" si="0"/>
        <v>TRUE</v>
      </c>
    </row>
    <row r="45" spans="1:10" ht="16.8" x14ac:dyDescent="0.35">
      <c r="A45" s="33" t="s">
        <v>177</v>
      </c>
      <c r="B45" s="32">
        <v>310</v>
      </c>
      <c r="C45" s="32"/>
      <c r="D45">
        <f>IFERROR(VLOOKUP($B45,FORM6_33!$B$4:$H$212,Barrelmiles!D$2,FALSE),0)</f>
        <v>0</v>
      </c>
      <c r="E45">
        <f>IFERROR(VLOOKUP($B45,FORM6_33!$B$4:$H$212,Barrelmiles!E$2,FALSE),0)</f>
        <v>0</v>
      </c>
      <c r="F45">
        <f>IFERROR(VLOOKUP($B45,FORM6_33!$B$4:$H$212,Barrelmiles!F$2,FALSE),0)</f>
        <v>0</v>
      </c>
      <c r="G45">
        <f>IFERROR(VLOOKUP($B45,FORM6_33!$B$4:$H$212,Barrelmiles!G$2,FALSE),0)</f>
        <v>0</v>
      </c>
      <c r="H45">
        <f>IFERROR(VLOOKUP($B45,FORM6_33!$B$4:$H$212,Barrelmiles!H$2,FALSE),0)</f>
        <v>1209960550</v>
      </c>
      <c r="I45">
        <f>IFERROR(VLOOKUP($B45,FORM6_33!$B$4:$H$212,Barrelmiles!I$2,FALSE),0)</f>
        <v>0</v>
      </c>
      <c r="J45" t="str">
        <f t="shared" si="0"/>
        <v>TRUE</v>
      </c>
    </row>
    <row r="46" spans="1:10" ht="16.8" x14ac:dyDescent="0.35">
      <c r="A46" s="33" t="s">
        <v>178</v>
      </c>
      <c r="B46" s="32">
        <v>311</v>
      </c>
      <c r="C46" s="32"/>
      <c r="D46">
        <f>IFERROR(VLOOKUP($B46,FORM6_33!$B$4:$H$212,Barrelmiles!D$2,FALSE),0)</f>
        <v>0</v>
      </c>
      <c r="E46">
        <f>IFERROR(VLOOKUP($B46,FORM6_33!$B$4:$H$212,Barrelmiles!E$2,FALSE),0)</f>
        <v>0</v>
      </c>
      <c r="F46">
        <f>IFERROR(VLOOKUP($B46,FORM6_33!$B$4:$H$212,Barrelmiles!F$2,FALSE),0)</f>
        <v>0</v>
      </c>
      <c r="G46">
        <f>IFERROR(VLOOKUP($B46,FORM6_33!$B$4:$H$212,Barrelmiles!G$2,FALSE),0)</f>
        <v>0</v>
      </c>
      <c r="H46">
        <f>IFERROR(VLOOKUP($B46,FORM6_33!$B$4:$H$212,Barrelmiles!H$2,FALSE),0)</f>
        <v>1639751354</v>
      </c>
      <c r="I46">
        <f>IFERROR(VLOOKUP($B46,FORM6_33!$B$4:$H$212,Barrelmiles!I$2,FALSE),0)</f>
        <v>0</v>
      </c>
      <c r="J46" t="str">
        <f t="shared" si="0"/>
        <v>TRUE</v>
      </c>
    </row>
    <row r="47" spans="1:10" ht="16.8" x14ac:dyDescent="0.35">
      <c r="A47" s="33" t="s">
        <v>179</v>
      </c>
      <c r="B47" s="32">
        <v>312</v>
      </c>
      <c r="C47" s="32"/>
      <c r="D47">
        <f>IFERROR(VLOOKUP($B47,FORM6_33!$B$4:$H$212,Barrelmiles!D$2,FALSE),0)</f>
        <v>0</v>
      </c>
      <c r="E47">
        <f>IFERROR(VLOOKUP($B47,FORM6_33!$B$4:$H$212,Barrelmiles!E$2,FALSE),0)</f>
        <v>0</v>
      </c>
      <c r="F47">
        <f>IFERROR(VLOOKUP($B47,FORM6_33!$B$4:$H$212,Barrelmiles!F$2,FALSE),0)</f>
        <v>0</v>
      </c>
      <c r="G47">
        <f>IFERROR(VLOOKUP($B47,FORM6_33!$B$4:$H$212,Barrelmiles!G$2,FALSE),0)</f>
        <v>0</v>
      </c>
      <c r="H47">
        <f>IFERROR(VLOOKUP($B47,FORM6_33!$B$4:$H$212,Barrelmiles!H$2,FALSE),0)</f>
        <v>3381557417</v>
      </c>
      <c r="I47">
        <f>IFERROR(VLOOKUP($B47,FORM6_33!$B$4:$H$212,Barrelmiles!I$2,FALSE),0)</f>
        <v>15697676655</v>
      </c>
      <c r="J47" t="str">
        <f t="shared" si="0"/>
        <v>TRUE</v>
      </c>
    </row>
    <row r="48" spans="1:10" ht="16.8" x14ac:dyDescent="0.35">
      <c r="A48" s="33" t="s">
        <v>180</v>
      </c>
      <c r="B48" s="32">
        <v>313</v>
      </c>
      <c r="C48" s="32"/>
      <c r="D48">
        <f>IFERROR(VLOOKUP($B48,FORM6_33!$B$4:$H$212,Barrelmiles!D$2,FALSE),0)</f>
        <v>0</v>
      </c>
      <c r="E48">
        <f>IFERROR(VLOOKUP($B48,FORM6_33!$B$4:$H$212,Barrelmiles!E$2,FALSE),0)</f>
        <v>0</v>
      </c>
      <c r="F48">
        <f>IFERROR(VLOOKUP($B48,FORM6_33!$B$4:$H$212,Barrelmiles!F$2,FALSE),0)</f>
        <v>0</v>
      </c>
      <c r="G48">
        <f>IFERROR(VLOOKUP($B48,FORM6_33!$B$4:$H$212,Barrelmiles!G$2,FALSE),0)</f>
        <v>0</v>
      </c>
      <c r="H48">
        <f>IFERROR(VLOOKUP($B48,FORM6_33!$B$4:$H$212,Barrelmiles!H$2,FALSE),0)</f>
        <v>2256666695</v>
      </c>
      <c r="I48">
        <f>IFERROR(VLOOKUP($B48,FORM6_33!$B$4:$H$212,Barrelmiles!I$2,FALSE),0)</f>
        <v>2174933863</v>
      </c>
      <c r="J48" t="str">
        <f t="shared" si="0"/>
        <v>TRUE</v>
      </c>
    </row>
    <row r="49" spans="1:10" ht="16.8" x14ac:dyDescent="0.35">
      <c r="A49" s="33" t="s">
        <v>181</v>
      </c>
      <c r="B49" s="32">
        <v>314</v>
      </c>
      <c r="C49" s="32"/>
      <c r="D49">
        <f>IFERROR(VLOOKUP($B49,FORM6_33!$B$4:$H$212,Barrelmiles!D$2,FALSE),0)</f>
        <v>0</v>
      </c>
      <c r="E49">
        <f>IFERROR(VLOOKUP($B49,FORM6_33!$B$4:$H$212,Barrelmiles!E$2,FALSE),0)</f>
        <v>0</v>
      </c>
      <c r="F49">
        <f>IFERROR(VLOOKUP($B49,FORM6_33!$B$4:$H$212,Barrelmiles!F$2,FALSE),0)</f>
        <v>0</v>
      </c>
      <c r="G49">
        <f>IFERROR(VLOOKUP($B49,FORM6_33!$B$4:$H$212,Barrelmiles!G$2,FALSE),0)</f>
        <v>0</v>
      </c>
      <c r="H49">
        <f>IFERROR(VLOOKUP($B49,FORM6_33!$B$4:$H$212,Barrelmiles!H$2,FALSE),0)</f>
        <v>12947096288</v>
      </c>
      <c r="I49">
        <f>IFERROR(VLOOKUP($B49,FORM6_33!$B$4:$H$212,Barrelmiles!I$2,FALSE),0)</f>
        <v>24400312128</v>
      </c>
      <c r="J49" t="str">
        <f t="shared" si="0"/>
        <v>TRUE</v>
      </c>
    </row>
    <row r="50" spans="1:10" ht="16.8" x14ac:dyDescent="0.35">
      <c r="A50" s="33" t="s">
        <v>182</v>
      </c>
      <c r="B50" s="32">
        <v>315</v>
      </c>
      <c r="C50" s="32"/>
      <c r="D50">
        <f>IFERROR(VLOOKUP($B50,FORM6_33!$B$4:$H$212,Barrelmiles!D$2,FALSE),0)</f>
        <v>0</v>
      </c>
      <c r="E50">
        <f>IFERROR(VLOOKUP($B50,FORM6_33!$B$4:$H$212,Barrelmiles!E$2,FALSE),0)</f>
        <v>0</v>
      </c>
      <c r="F50">
        <f>IFERROR(VLOOKUP($B50,FORM6_33!$B$4:$H$212,Barrelmiles!F$2,FALSE),0)</f>
        <v>0</v>
      </c>
      <c r="G50">
        <f>IFERROR(VLOOKUP($B50,FORM6_33!$B$4:$H$212,Barrelmiles!G$2,FALSE),0)</f>
        <v>0</v>
      </c>
      <c r="H50">
        <f>IFERROR(VLOOKUP($B50,FORM6_33!$B$4:$H$212,Barrelmiles!H$2,FALSE),0)</f>
        <v>12061666</v>
      </c>
      <c r="I50">
        <f>IFERROR(VLOOKUP($B50,FORM6_33!$B$4:$H$212,Barrelmiles!I$2,FALSE),0)</f>
        <v>19123317500</v>
      </c>
      <c r="J50" t="str">
        <f t="shared" si="0"/>
        <v>TRUE</v>
      </c>
    </row>
    <row r="51" spans="1:10" ht="16.8" x14ac:dyDescent="0.35">
      <c r="A51" s="33" t="s">
        <v>183</v>
      </c>
      <c r="B51" s="32">
        <v>316</v>
      </c>
      <c r="C51" s="32"/>
      <c r="D51">
        <f>IFERROR(VLOOKUP($B51,FORM6_33!$B$4:$H$212,Barrelmiles!D$2,FALSE),0)</f>
        <v>0</v>
      </c>
      <c r="E51">
        <f>IFERROR(VLOOKUP($B51,FORM6_33!$B$4:$H$212,Barrelmiles!E$2,FALSE),0)</f>
        <v>0</v>
      </c>
      <c r="F51">
        <f>IFERROR(VLOOKUP($B51,FORM6_33!$B$4:$H$212,Barrelmiles!F$2,FALSE),0)</f>
        <v>0</v>
      </c>
      <c r="G51">
        <f>IFERROR(VLOOKUP($B51,FORM6_33!$B$4:$H$212,Barrelmiles!G$2,FALSE),0)</f>
        <v>0</v>
      </c>
      <c r="H51">
        <f>IFERROR(VLOOKUP($B51,FORM6_33!$B$4:$H$212,Barrelmiles!H$2,FALSE),0)</f>
        <v>0</v>
      </c>
      <c r="I51">
        <f>IFERROR(VLOOKUP($B51,FORM6_33!$B$4:$H$212,Barrelmiles!I$2,FALSE),0)</f>
        <v>6390363400</v>
      </c>
      <c r="J51" t="str">
        <f t="shared" si="0"/>
        <v>TRUE</v>
      </c>
    </row>
    <row r="52" spans="1:10" ht="16.8" x14ac:dyDescent="0.35">
      <c r="A52" s="33" t="s">
        <v>184</v>
      </c>
      <c r="B52" s="32">
        <v>317</v>
      </c>
      <c r="C52" s="32"/>
      <c r="D52">
        <f>IFERROR(VLOOKUP($B52,FORM6_33!$B$4:$H$212,Barrelmiles!D$2,FALSE),0)</f>
        <v>0</v>
      </c>
      <c r="E52">
        <f>IFERROR(VLOOKUP($B52,FORM6_33!$B$4:$H$212,Barrelmiles!E$2,FALSE),0)</f>
        <v>0</v>
      </c>
      <c r="F52">
        <f>IFERROR(VLOOKUP($B52,FORM6_33!$B$4:$H$212,Barrelmiles!F$2,FALSE),0)</f>
        <v>0</v>
      </c>
      <c r="G52">
        <f>IFERROR(VLOOKUP($B52,FORM6_33!$B$4:$H$212,Barrelmiles!G$2,FALSE),0)</f>
        <v>0</v>
      </c>
      <c r="H52">
        <f>IFERROR(VLOOKUP($B52,FORM6_33!$B$4:$H$212,Barrelmiles!H$2,FALSE),0)</f>
        <v>260148256</v>
      </c>
      <c r="I52">
        <f>IFERROR(VLOOKUP($B52,FORM6_33!$B$4:$H$212,Barrelmiles!I$2,FALSE),0)</f>
        <v>301912448</v>
      </c>
      <c r="J52" t="str">
        <f t="shared" si="0"/>
        <v>TRUE</v>
      </c>
    </row>
    <row r="53" spans="1:10" ht="16.8" x14ac:dyDescent="0.35">
      <c r="A53" s="33" t="s">
        <v>185</v>
      </c>
      <c r="B53" s="32">
        <v>318</v>
      </c>
      <c r="C53" s="32"/>
      <c r="D53">
        <f>IFERROR(VLOOKUP($B53,FORM6_33!$B$4:$H$212,Barrelmiles!D$2,FALSE),0)</f>
        <v>0</v>
      </c>
      <c r="E53">
        <f>IFERROR(VLOOKUP($B53,FORM6_33!$B$4:$H$212,Barrelmiles!E$2,FALSE),0)</f>
        <v>0</v>
      </c>
      <c r="F53">
        <f>IFERROR(VLOOKUP($B53,FORM6_33!$B$4:$H$212,Barrelmiles!F$2,FALSE),0)</f>
        <v>0</v>
      </c>
      <c r="G53">
        <f>IFERROR(VLOOKUP($B53,FORM6_33!$B$4:$H$212,Barrelmiles!G$2,FALSE),0)</f>
        <v>0</v>
      </c>
      <c r="H53">
        <f>IFERROR(VLOOKUP($B53,FORM6_33!$B$4:$H$212,Barrelmiles!H$2,FALSE),0)</f>
        <v>239727666</v>
      </c>
      <c r="I53">
        <f>IFERROR(VLOOKUP($B53,FORM6_33!$B$4:$H$212,Barrelmiles!I$2,FALSE),0)</f>
        <v>2127851460</v>
      </c>
      <c r="J53" t="str">
        <f t="shared" si="0"/>
        <v>TRUE</v>
      </c>
    </row>
    <row r="54" spans="1:10" ht="16.8" x14ac:dyDescent="0.35">
      <c r="A54" s="33" t="s">
        <v>186</v>
      </c>
      <c r="B54" s="32">
        <v>320</v>
      </c>
      <c r="C54" s="32"/>
      <c r="D54">
        <f>IFERROR(VLOOKUP($B54,FORM6_33!$B$4:$H$212,Barrelmiles!D$2,FALSE),0)</f>
        <v>0</v>
      </c>
      <c r="E54">
        <f>IFERROR(VLOOKUP($B54,FORM6_33!$B$4:$H$212,Barrelmiles!E$2,FALSE),0)</f>
        <v>0</v>
      </c>
      <c r="F54">
        <f>IFERROR(VLOOKUP($B54,FORM6_33!$B$4:$H$212,Barrelmiles!F$2,FALSE),0)</f>
        <v>0</v>
      </c>
      <c r="G54">
        <f>IFERROR(VLOOKUP($B54,FORM6_33!$B$4:$H$212,Barrelmiles!G$2,FALSE),0)</f>
        <v>0</v>
      </c>
      <c r="H54">
        <f>IFERROR(VLOOKUP($B54,FORM6_33!$B$4:$H$212,Barrelmiles!H$2,FALSE),0)</f>
        <v>506983353</v>
      </c>
      <c r="I54">
        <f>IFERROR(VLOOKUP($B54,FORM6_33!$B$4:$H$212,Barrelmiles!I$2,FALSE),0)</f>
        <v>1102453348</v>
      </c>
      <c r="J54" t="str">
        <f t="shared" si="0"/>
        <v>TRUE</v>
      </c>
    </row>
    <row r="55" spans="1:10" ht="16.8" x14ac:dyDescent="0.35">
      <c r="A55" s="33" t="s">
        <v>187</v>
      </c>
      <c r="B55" s="32">
        <v>321</v>
      </c>
      <c r="C55" s="32"/>
      <c r="D55">
        <f>IFERROR(VLOOKUP($B55,FORM6_33!$B$4:$H$212,Barrelmiles!D$2,FALSE),0)</f>
        <v>0</v>
      </c>
      <c r="E55">
        <f>IFERROR(VLOOKUP($B55,FORM6_33!$B$4:$H$212,Barrelmiles!E$2,FALSE),0)</f>
        <v>0</v>
      </c>
      <c r="F55">
        <f>IFERROR(VLOOKUP($B55,FORM6_33!$B$4:$H$212,Barrelmiles!F$2,FALSE),0)</f>
        <v>0</v>
      </c>
      <c r="G55">
        <f>IFERROR(VLOOKUP($B55,FORM6_33!$B$4:$H$212,Barrelmiles!G$2,FALSE),0)</f>
        <v>0</v>
      </c>
      <c r="H55">
        <f>IFERROR(VLOOKUP($B55,FORM6_33!$B$4:$H$212,Barrelmiles!H$2,FALSE),0)</f>
        <v>25679326</v>
      </c>
      <c r="I55">
        <f>IFERROR(VLOOKUP($B55,FORM6_33!$B$4:$H$212,Barrelmiles!I$2,FALSE),0)</f>
        <v>55484809</v>
      </c>
      <c r="J55" t="str">
        <f t="shared" si="0"/>
        <v>TRUE</v>
      </c>
    </row>
    <row r="56" spans="1:10" ht="16.8" x14ac:dyDescent="0.35">
      <c r="A56" s="33" t="s">
        <v>188</v>
      </c>
      <c r="B56" s="32">
        <v>322</v>
      </c>
      <c r="C56" s="32"/>
      <c r="D56">
        <f>IFERROR(VLOOKUP($B56,FORM6_33!$B$4:$H$212,Barrelmiles!D$2,FALSE),0)</f>
        <v>0</v>
      </c>
      <c r="E56">
        <f>IFERROR(VLOOKUP($B56,FORM6_33!$B$4:$H$212,Barrelmiles!E$2,FALSE),0)</f>
        <v>0</v>
      </c>
      <c r="F56">
        <f>IFERROR(VLOOKUP($B56,FORM6_33!$B$4:$H$212,Barrelmiles!F$2,FALSE),0)</f>
        <v>0</v>
      </c>
      <c r="G56">
        <f>IFERROR(VLOOKUP($B56,FORM6_33!$B$4:$H$212,Barrelmiles!G$2,FALSE),0)</f>
        <v>0</v>
      </c>
      <c r="H56">
        <f>IFERROR(VLOOKUP($B56,FORM6_33!$B$4:$H$212,Barrelmiles!H$2,FALSE),0)</f>
        <v>10232589</v>
      </c>
      <c r="I56">
        <f>IFERROR(VLOOKUP($B56,FORM6_33!$B$4:$H$212,Barrelmiles!I$2,FALSE),0)</f>
        <v>26009806</v>
      </c>
      <c r="J56" t="str">
        <f t="shared" si="0"/>
        <v>TRUE</v>
      </c>
    </row>
    <row r="57" spans="1:10" ht="16.8" x14ac:dyDescent="0.35">
      <c r="A57" s="33" t="s">
        <v>189</v>
      </c>
      <c r="B57" s="32">
        <v>323</v>
      </c>
      <c r="C57" s="32"/>
      <c r="D57">
        <f>IFERROR(VLOOKUP($B57,FORM6_33!$B$4:$H$212,Barrelmiles!D$2,FALSE),0)</f>
        <v>0</v>
      </c>
      <c r="E57">
        <f>IFERROR(VLOOKUP($B57,FORM6_33!$B$4:$H$212,Barrelmiles!E$2,FALSE),0)</f>
        <v>0</v>
      </c>
      <c r="F57">
        <f>IFERROR(VLOOKUP($B57,FORM6_33!$B$4:$H$212,Barrelmiles!F$2,FALSE),0)</f>
        <v>0</v>
      </c>
      <c r="G57">
        <f>IFERROR(VLOOKUP($B57,FORM6_33!$B$4:$H$212,Barrelmiles!G$2,FALSE),0)</f>
        <v>0</v>
      </c>
      <c r="H57">
        <f>IFERROR(VLOOKUP($B57,FORM6_33!$B$4:$H$212,Barrelmiles!H$2,FALSE),0)</f>
        <v>0</v>
      </c>
      <c r="I57">
        <f>IFERROR(VLOOKUP($B57,FORM6_33!$B$4:$H$212,Barrelmiles!I$2,FALSE),0)</f>
        <v>48245456333</v>
      </c>
      <c r="J57" t="str">
        <f t="shared" si="0"/>
        <v>TRUE</v>
      </c>
    </row>
    <row r="58" spans="1:10" ht="16.8" x14ac:dyDescent="0.35">
      <c r="A58" s="33" t="s">
        <v>190</v>
      </c>
      <c r="B58" s="32">
        <v>324</v>
      </c>
      <c r="C58" s="32"/>
      <c r="D58">
        <f>IFERROR(VLOOKUP($B58,FORM6_33!$B$4:$H$212,Barrelmiles!D$2,FALSE),0)</f>
        <v>0</v>
      </c>
      <c r="E58">
        <f>IFERROR(VLOOKUP($B58,FORM6_33!$B$4:$H$212,Barrelmiles!E$2,FALSE),0)</f>
        <v>0</v>
      </c>
      <c r="F58">
        <f>IFERROR(VLOOKUP($B58,FORM6_33!$B$4:$H$212,Barrelmiles!F$2,FALSE),0)</f>
        <v>0</v>
      </c>
      <c r="G58">
        <f>IFERROR(VLOOKUP($B58,FORM6_33!$B$4:$H$212,Barrelmiles!G$2,FALSE),0)</f>
        <v>0</v>
      </c>
      <c r="H58">
        <f>IFERROR(VLOOKUP($B58,FORM6_33!$B$4:$H$212,Barrelmiles!H$2,FALSE),0)</f>
        <v>583561123</v>
      </c>
      <c r="I58">
        <f>IFERROR(VLOOKUP($B58,FORM6_33!$B$4:$H$212,Barrelmiles!I$2,FALSE),0)</f>
        <v>3746012290</v>
      </c>
      <c r="J58" t="str">
        <f t="shared" si="0"/>
        <v>TRUE</v>
      </c>
    </row>
    <row r="59" spans="1:10" ht="16.8" x14ac:dyDescent="0.35">
      <c r="A59" s="33" t="s">
        <v>191</v>
      </c>
      <c r="B59" s="32">
        <v>325</v>
      </c>
      <c r="C59" s="32"/>
      <c r="D59">
        <f>IFERROR(VLOOKUP($B59,FORM6_33!$B$4:$H$212,Barrelmiles!D$2,FALSE),0)</f>
        <v>0</v>
      </c>
      <c r="E59">
        <f>IFERROR(VLOOKUP($B59,FORM6_33!$B$4:$H$212,Barrelmiles!E$2,FALSE),0)</f>
        <v>0</v>
      </c>
      <c r="F59">
        <f>IFERROR(VLOOKUP($B59,FORM6_33!$B$4:$H$212,Barrelmiles!F$2,FALSE),0)</f>
        <v>0</v>
      </c>
      <c r="G59">
        <f>IFERROR(VLOOKUP($B59,FORM6_33!$B$4:$H$212,Barrelmiles!G$2,FALSE),0)</f>
        <v>0</v>
      </c>
      <c r="H59">
        <f>IFERROR(VLOOKUP($B59,FORM6_33!$B$4:$H$212,Barrelmiles!H$2,FALSE),0)</f>
        <v>318558132</v>
      </c>
      <c r="I59">
        <f>IFERROR(VLOOKUP($B59,FORM6_33!$B$4:$H$212,Barrelmiles!I$2,FALSE),0)</f>
        <v>1341752579</v>
      </c>
      <c r="J59" t="str">
        <f t="shared" si="0"/>
        <v>TRUE</v>
      </c>
    </row>
    <row r="60" spans="1:10" ht="16.8" x14ac:dyDescent="0.35">
      <c r="A60" s="33" t="s">
        <v>192</v>
      </c>
      <c r="B60" s="32">
        <v>326</v>
      </c>
      <c r="C60" s="32"/>
      <c r="D60">
        <f>IFERROR(VLOOKUP($B60,FORM6_33!$B$4:$H$212,Barrelmiles!D$2,FALSE),0)</f>
        <v>0</v>
      </c>
      <c r="E60">
        <f>IFERROR(VLOOKUP($B60,FORM6_33!$B$4:$H$212,Barrelmiles!E$2,FALSE),0)</f>
        <v>0</v>
      </c>
      <c r="F60">
        <f>IFERROR(VLOOKUP($B60,FORM6_33!$B$4:$H$212,Barrelmiles!F$2,FALSE),0)</f>
        <v>0</v>
      </c>
      <c r="G60">
        <f>IFERROR(VLOOKUP($B60,FORM6_33!$B$4:$H$212,Barrelmiles!G$2,FALSE),0)</f>
        <v>0</v>
      </c>
      <c r="H60">
        <f>IFERROR(VLOOKUP($B60,FORM6_33!$B$4:$H$212,Barrelmiles!H$2,FALSE),0)</f>
        <v>34767594283</v>
      </c>
      <c r="I60">
        <f>IFERROR(VLOOKUP($B60,FORM6_33!$B$4:$H$212,Barrelmiles!I$2,FALSE),0)</f>
        <v>43148200048</v>
      </c>
      <c r="J60" t="str">
        <f t="shared" si="0"/>
        <v>TRUE</v>
      </c>
    </row>
    <row r="61" spans="1:10" ht="16.8" x14ac:dyDescent="0.35">
      <c r="A61" s="33" t="s">
        <v>193</v>
      </c>
      <c r="B61" s="32">
        <v>327</v>
      </c>
      <c r="C61" s="32"/>
      <c r="D61">
        <f>IFERROR(VLOOKUP($B61,FORM6_33!$B$4:$H$212,Barrelmiles!D$2,FALSE),0)</f>
        <v>0</v>
      </c>
      <c r="E61">
        <f>IFERROR(VLOOKUP($B61,FORM6_33!$B$4:$H$212,Barrelmiles!E$2,FALSE),0)</f>
        <v>0</v>
      </c>
      <c r="F61">
        <f>IFERROR(VLOOKUP($B61,FORM6_33!$B$4:$H$212,Barrelmiles!F$2,FALSE),0)</f>
        <v>0</v>
      </c>
      <c r="G61">
        <f>IFERROR(VLOOKUP($B61,FORM6_33!$B$4:$H$212,Barrelmiles!G$2,FALSE),0)</f>
        <v>0</v>
      </c>
      <c r="H61">
        <f>IFERROR(VLOOKUP($B61,FORM6_33!$B$4:$H$212,Barrelmiles!H$2,FALSE),0)</f>
        <v>5703091</v>
      </c>
      <c r="I61">
        <f>IFERROR(VLOOKUP($B61,FORM6_33!$B$4:$H$212,Barrelmiles!I$2,FALSE),0)</f>
        <v>33</v>
      </c>
      <c r="J61" t="str">
        <f t="shared" si="0"/>
        <v>TRUE</v>
      </c>
    </row>
    <row r="62" spans="1:10" ht="16.8" x14ac:dyDescent="0.35">
      <c r="A62" s="33" t="s">
        <v>195</v>
      </c>
      <c r="B62" s="32">
        <v>332</v>
      </c>
      <c r="C62" s="32"/>
      <c r="D62">
        <f>IFERROR(VLOOKUP($B62,FORM6_33!$B$4:$H$212,Barrelmiles!D$2,FALSE),0)</f>
        <v>0</v>
      </c>
      <c r="E62">
        <f>IFERROR(VLOOKUP($B62,FORM6_33!$B$4:$H$212,Barrelmiles!E$2,FALSE),0)</f>
        <v>0</v>
      </c>
      <c r="F62">
        <f>IFERROR(VLOOKUP($B62,FORM6_33!$B$4:$H$212,Barrelmiles!F$2,FALSE),0)</f>
        <v>0</v>
      </c>
      <c r="G62">
        <f>IFERROR(VLOOKUP($B62,FORM6_33!$B$4:$H$212,Barrelmiles!G$2,FALSE),0)</f>
        <v>0</v>
      </c>
      <c r="H62">
        <f>IFERROR(VLOOKUP($B62,FORM6_33!$B$4:$H$212,Barrelmiles!H$2,FALSE),0)</f>
        <v>0</v>
      </c>
      <c r="I62">
        <f>IFERROR(VLOOKUP($B62,FORM6_33!$B$4:$H$212,Barrelmiles!I$2,FALSE),0)</f>
        <v>1014380352</v>
      </c>
      <c r="J62" t="str">
        <f t="shared" si="0"/>
        <v>TRUE</v>
      </c>
    </row>
    <row r="63" spans="1:10" ht="16.8" x14ac:dyDescent="0.35">
      <c r="A63" s="33" t="s">
        <v>196</v>
      </c>
      <c r="B63" s="32">
        <v>333</v>
      </c>
      <c r="C63" s="32"/>
      <c r="D63">
        <f>IFERROR(VLOOKUP($B63,FORM6_33!$B$4:$H$212,Barrelmiles!D$2,FALSE),0)</f>
        <v>0</v>
      </c>
      <c r="E63">
        <f>IFERROR(VLOOKUP($B63,FORM6_33!$B$4:$H$212,Barrelmiles!E$2,FALSE),0)</f>
        <v>0</v>
      </c>
      <c r="F63">
        <f>IFERROR(VLOOKUP($B63,FORM6_33!$B$4:$H$212,Barrelmiles!F$2,FALSE),0)</f>
        <v>0</v>
      </c>
      <c r="G63">
        <f>IFERROR(VLOOKUP($B63,FORM6_33!$B$4:$H$212,Barrelmiles!G$2,FALSE),0)</f>
        <v>0</v>
      </c>
      <c r="H63">
        <f>IFERROR(VLOOKUP($B63,FORM6_33!$B$4:$H$212,Barrelmiles!H$2,FALSE),0)</f>
        <v>122740918</v>
      </c>
      <c r="I63">
        <f>IFERROR(VLOOKUP($B63,FORM6_33!$B$4:$H$212,Barrelmiles!I$2,FALSE),0)</f>
        <v>1411423674</v>
      </c>
      <c r="J63" t="str">
        <f t="shared" si="0"/>
        <v>TRUE</v>
      </c>
    </row>
    <row r="64" spans="1:10" ht="16.8" x14ac:dyDescent="0.35">
      <c r="A64" s="33" t="s">
        <v>197</v>
      </c>
      <c r="B64" s="32">
        <v>334</v>
      </c>
      <c r="C64" s="32"/>
      <c r="D64">
        <f>IFERROR(VLOOKUP($B64,FORM6_33!$B$4:$H$212,Barrelmiles!D$2,FALSE),0)</f>
        <v>0</v>
      </c>
      <c r="E64">
        <f>IFERROR(VLOOKUP($B64,FORM6_33!$B$4:$H$212,Barrelmiles!E$2,FALSE),0)</f>
        <v>0</v>
      </c>
      <c r="F64">
        <f>IFERROR(VLOOKUP($B64,FORM6_33!$B$4:$H$212,Barrelmiles!F$2,FALSE),0)</f>
        <v>0</v>
      </c>
      <c r="G64">
        <f>IFERROR(VLOOKUP($B64,FORM6_33!$B$4:$H$212,Barrelmiles!G$2,FALSE),0)</f>
        <v>0</v>
      </c>
      <c r="H64">
        <f>IFERROR(VLOOKUP($B64,FORM6_33!$B$4:$H$212,Barrelmiles!H$2,FALSE),0)</f>
        <v>50076351</v>
      </c>
      <c r="I64">
        <f>IFERROR(VLOOKUP($B64,FORM6_33!$B$4:$H$212,Barrelmiles!I$2,FALSE),0)</f>
        <v>695432150</v>
      </c>
      <c r="J64" t="str">
        <f t="shared" si="0"/>
        <v>TRUE</v>
      </c>
    </row>
    <row r="65" spans="1:10" ht="16.8" x14ac:dyDescent="0.35">
      <c r="A65" s="33" t="s">
        <v>198</v>
      </c>
      <c r="B65" s="32">
        <v>335</v>
      </c>
      <c r="C65" s="32"/>
      <c r="D65">
        <f>IFERROR(VLOOKUP($B65,FORM6_33!$B$4:$H$212,Barrelmiles!D$2,FALSE),0)</f>
        <v>0</v>
      </c>
      <c r="E65">
        <f>IFERROR(VLOOKUP($B65,FORM6_33!$B$4:$H$212,Barrelmiles!E$2,FALSE),0)</f>
        <v>0</v>
      </c>
      <c r="F65">
        <f>IFERROR(VLOOKUP($B65,FORM6_33!$B$4:$H$212,Barrelmiles!F$2,FALSE),0)</f>
        <v>0</v>
      </c>
      <c r="G65">
        <f>IFERROR(VLOOKUP($B65,FORM6_33!$B$4:$H$212,Barrelmiles!G$2,FALSE),0)</f>
        <v>0</v>
      </c>
      <c r="H65">
        <f>IFERROR(VLOOKUP($B65,FORM6_33!$B$4:$H$212,Barrelmiles!H$2,FALSE),0)</f>
        <v>0</v>
      </c>
      <c r="I65">
        <f>IFERROR(VLOOKUP($B65,FORM6_33!$B$4:$H$212,Barrelmiles!I$2,FALSE),0)</f>
        <v>172952848</v>
      </c>
      <c r="J65" t="str">
        <f t="shared" si="0"/>
        <v>TRUE</v>
      </c>
    </row>
    <row r="66" spans="1:10" ht="16.8" x14ac:dyDescent="0.35">
      <c r="A66" s="33" t="s">
        <v>199</v>
      </c>
      <c r="B66" s="32">
        <v>336</v>
      </c>
      <c r="C66" s="32"/>
      <c r="D66">
        <f>IFERROR(VLOOKUP($B66,FORM6_33!$B$4:$H$212,Barrelmiles!D$2,FALSE),0)</f>
        <v>0</v>
      </c>
      <c r="E66">
        <f>IFERROR(VLOOKUP($B66,FORM6_33!$B$4:$H$212,Barrelmiles!E$2,FALSE),0)</f>
        <v>0</v>
      </c>
      <c r="F66">
        <f>IFERROR(VLOOKUP($B66,FORM6_33!$B$4:$H$212,Barrelmiles!F$2,FALSE),0)</f>
        <v>0</v>
      </c>
      <c r="G66">
        <f>IFERROR(VLOOKUP($B66,FORM6_33!$B$4:$H$212,Barrelmiles!G$2,FALSE),0)</f>
        <v>0</v>
      </c>
      <c r="H66">
        <f>IFERROR(VLOOKUP($B66,FORM6_33!$B$4:$H$212,Barrelmiles!H$2,FALSE),0)</f>
        <v>0</v>
      </c>
      <c r="I66">
        <f>IFERROR(VLOOKUP($B66,FORM6_33!$B$4:$H$212,Barrelmiles!I$2,FALSE),0)</f>
        <v>46959410</v>
      </c>
      <c r="J66" t="str">
        <f t="shared" si="0"/>
        <v>TRUE</v>
      </c>
    </row>
    <row r="67" spans="1:10" ht="16.8" x14ac:dyDescent="0.35">
      <c r="A67" s="33" t="s">
        <v>200</v>
      </c>
      <c r="B67" s="32">
        <v>338</v>
      </c>
      <c r="C67" s="32"/>
      <c r="D67">
        <f>IFERROR(VLOOKUP($B67,FORM6_33!$B$4:$H$212,Barrelmiles!D$2,FALSE),0)</f>
        <v>0</v>
      </c>
      <c r="E67">
        <f>IFERROR(VLOOKUP($B67,FORM6_33!$B$4:$H$212,Barrelmiles!E$2,FALSE),0)</f>
        <v>0</v>
      </c>
      <c r="F67">
        <f>IFERROR(VLOOKUP($B67,FORM6_33!$B$4:$H$212,Barrelmiles!F$2,FALSE),0)</f>
        <v>0</v>
      </c>
      <c r="G67">
        <f>IFERROR(VLOOKUP($B67,FORM6_33!$B$4:$H$212,Barrelmiles!G$2,FALSE),0)</f>
        <v>0</v>
      </c>
      <c r="H67">
        <f>IFERROR(VLOOKUP($B67,FORM6_33!$B$4:$H$212,Barrelmiles!H$2,FALSE),0)</f>
        <v>0</v>
      </c>
      <c r="I67">
        <f>IFERROR(VLOOKUP($B67,FORM6_33!$B$4:$H$212,Barrelmiles!I$2,FALSE),0)</f>
        <v>42186312</v>
      </c>
      <c r="J67" t="str">
        <f t="shared" si="0"/>
        <v>TRUE</v>
      </c>
    </row>
    <row r="68" spans="1:10" ht="16.8" x14ac:dyDescent="0.35">
      <c r="A68" s="33" t="s">
        <v>201</v>
      </c>
      <c r="B68" s="32">
        <v>339</v>
      </c>
      <c r="C68" s="32"/>
      <c r="D68">
        <f>IFERROR(VLOOKUP($B68,FORM6_33!$B$4:$H$212,Barrelmiles!D$2,FALSE),0)</f>
        <v>0</v>
      </c>
      <c r="E68">
        <f>IFERROR(VLOOKUP($B68,FORM6_33!$B$4:$H$212,Barrelmiles!E$2,FALSE),0)</f>
        <v>0</v>
      </c>
      <c r="F68">
        <f>IFERROR(VLOOKUP($B68,FORM6_33!$B$4:$H$212,Barrelmiles!F$2,FALSE),0)</f>
        <v>0</v>
      </c>
      <c r="G68">
        <f>IFERROR(VLOOKUP($B68,FORM6_33!$B$4:$H$212,Barrelmiles!G$2,FALSE),0)</f>
        <v>0</v>
      </c>
      <c r="H68">
        <f>IFERROR(VLOOKUP($B68,FORM6_33!$B$4:$H$212,Barrelmiles!H$2,FALSE),0)</f>
        <v>0</v>
      </c>
      <c r="I68">
        <f>IFERROR(VLOOKUP($B68,FORM6_33!$B$4:$H$212,Barrelmiles!I$2,FALSE),0)</f>
        <v>260505520</v>
      </c>
      <c r="J68" t="str">
        <f t="shared" ref="J68:J131" si="1">IF(COUNTIF(D68:I68,0),"TRUE")</f>
        <v>TRUE</v>
      </c>
    </row>
    <row r="69" spans="1:10" ht="16.8" x14ac:dyDescent="0.35">
      <c r="A69" s="33" t="s">
        <v>202</v>
      </c>
      <c r="B69" s="32">
        <v>340</v>
      </c>
      <c r="C69" s="32"/>
      <c r="D69">
        <f>IFERROR(VLOOKUP($B69,FORM6_33!$B$4:$H$212,Barrelmiles!D$2,FALSE),0)</f>
        <v>0</v>
      </c>
      <c r="E69">
        <f>IFERROR(VLOOKUP($B69,FORM6_33!$B$4:$H$212,Barrelmiles!E$2,FALSE),0)</f>
        <v>0</v>
      </c>
      <c r="F69">
        <f>IFERROR(VLOOKUP($B69,FORM6_33!$B$4:$H$212,Barrelmiles!F$2,FALSE),0)</f>
        <v>0</v>
      </c>
      <c r="G69">
        <f>IFERROR(VLOOKUP($B69,FORM6_33!$B$4:$H$212,Barrelmiles!G$2,FALSE),0)</f>
        <v>0</v>
      </c>
      <c r="H69">
        <f>IFERROR(VLOOKUP($B69,FORM6_33!$B$4:$H$212,Barrelmiles!H$2,FALSE),0)</f>
        <v>0</v>
      </c>
      <c r="I69">
        <f>IFERROR(VLOOKUP($B69,FORM6_33!$B$4:$H$212,Barrelmiles!I$2,FALSE),0)</f>
        <v>328238400</v>
      </c>
      <c r="J69" t="str">
        <f t="shared" si="1"/>
        <v>TRUE</v>
      </c>
    </row>
    <row r="70" spans="1:10" ht="16.8" x14ac:dyDescent="0.35">
      <c r="A70" s="33" t="s">
        <v>203</v>
      </c>
      <c r="B70" s="32">
        <v>341</v>
      </c>
      <c r="C70" s="32"/>
      <c r="D70">
        <f>IFERROR(VLOOKUP($B70,FORM6_33!$B$4:$H$212,Barrelmiles!D$2,FALSE),0)</f>
        <v>0</v>
      </c>
      <c r="E70">
        <f>IFERROR(VLOOKUP($B70,FORM6_33!$B$4:$H$212,Barrelmiles!E$2,FALSE),0)</f>
        <v>0</v>
      </c>
      <c r="F70">
        <f>IFERROR(VLOOKUP($B70,FORM6_33!$B$4:$H$212,Barrelmiles!F$2,FALSE),0)</f>
        <v>0</v>
      </c>
      <c r="G70">
        <f>IFERROR(VLOOKUP($B70,FORM6_33!$B$4:$H$212,Barrelmiles!G$2,FALSE),0)</f>
        <v>0</v>
      </c>
      <c r="H70">
        <f>IFERROR(VLOOKUP($B70,FORM6_33!$B$4:$H$212,Barrelmiles!H$2,FALSE),0)</f>
        <v>0</v>
      </c>
      <c r="I70">
        <f>IFERROR(VLOOKUP($B70,FORM6_33!$B$4:$H$212,Barrelmiles!I$2,FALSE),0)</f>
        <v>18251122475</v>
      </c>
      <c r="J70" t="str">
        <f t="shared" si="1"/>
        <v>TRUE</v>
      </c>
    </row>
    <row r="71" spans="1:10" ht="16.8" x14ac:dyDescent="0.35">
      <c r="A71" s="33" t="s">
        <v>204</v>
      </c>
      <c r="B71" s="32">
        <v>342</v>
      </c>
      <c r="C71" s="32"/>
      <c r="D71">
        <f>IFERROR(VLOOKUP($B71,FORM6_33!$B$4:$H$212,Barrelmiles!D$2,FALSE),0)</f>
        <v>0</v>
      </c>
      <c r="E71">
        <f>IFERROR(VLOOKUP($B71,FORM6_33!$B$4:$H$212,Barrelmiles!E$2,FALSE),0)</f>
        <v>0</v>
      </c>
      <c r="F71">
        <f>IFERROR(VLOOKUP($B71,FORM6_33!$B$4:$H$212,Barrelmiles!F$2,FALSE),0)</f>
        <v>0</v>
      </c>
      <c r="G71">
        <f>IFERROR(VLOOKUP($B71,FORM6_33!$B$4:$H$212,Barrelmiles!G$2,FALSE),0)</f>
        <v>0</v>
      </c>
      <c r="H71">
        <f>IFERROR(VLOOKUP($B71,FORM6_33!$B$4:$H$212,Barrelmiles!H$2,FALSE),0)</f>
        <v>0</v>
      </c>
      <c r="I71">
        <f>IFERROR(VLOOKUP($B71,FORM6_33!$B$4:$H$212,Barrelmiles!I$2,FALSE),0)</f>
        <v>64650139</v>
      </c>
      <c r="J71" t="str">
        <f t="shared" si="1"/>
        <v>TRUE</v>
      </c>
    </row>
    <row r="72" spans="1:10" ht="16.8" x14ac:dyDescent="0.35">
      <c r="A72" s="33" t="s">
        <v>205</v>
      </c>
      <c r="B72" s="32">
        <v>343</v>
      </c>
      <c r="C72" s="32"/>
      <c r="D72">
        <f>IFERROR(VLOOKUP($B72,FORM6_33!$B$4:$H$212,Barrelmiles!D$2,FALSE),0)</f>
        <v>0</v>
      </c>
      <c r="E72">
        <f>IFERROR(VLOOKUP($B72,FORM6_33!$B$4:$H$212,Barrelmiles!E$2,FALSE),0)</f>
        <v>0</v>
      </c>
      <c r="F72">
        <f>IFERROR(VLOOKUP($B72,FORM6_33!$B$4:$H$212,Barrelmiles!F$2,FALSE),0)</f>
        <v>0</v>
      </c>
      <c r="G72">
        <f>IFERROR(VLOOKUP($B72,FORM6_33!$B$4:$H$212,Barrelmiles!G$2,FALSE),0)</f>
        <v>0</v>
      </c>
      <c r="H72">
        <f>IFERROR(VLOOKUP($B72,FORM6_33!$B$4:$H$212,Barrelmiles!H$2,FALSE),0)</f>
        <v>0</v>
      </c>
      <c r="I72">
        <f>IFERROR(VLOOKUP($B72,FORM6_33!$B$4:$H$212,Barrelmiles!I$2,FALSE),0)</f>
        <v>29266030</v>
      </c>
      <c r="J72" t="str">
        <f t="shared" si="1"/>
        <v>TRUE</v>
      </c>
    </row>
    <row r="73" spans="1:10" ht="16.8" x14ac:dyDescent="0.35">
      <c r="A73" s="33" t="s">
        <v>206</v>
      </c>
      <c r="B73" s="32">
        <v>345</v>
      </c>
      <c r="C73" s="32"/>
      <c r="D73">
        <f>IFERROR(VLOOKUP($B73,FORM6_33!$B$4:$H$212,Barrelmiles!D$2,FALSE),0)</f>
        <v>0</v>
      </c>
      <c r="E73">
        <f>IFERROR(VLOOKUP($B73,FORM6_33!$B$4:$H$212,Barrelmiles!E$2,FALSE),0)</f>
        <v>0</v>
      </c>
      <c r="F73">
        <f>IFERROR(VLOOKUP($B73,FORM6_33!$B$4:$H$212,Barrelmiles!F$2,FALSE),0)</f>
        <v>0</v>
      </c>
      <c r="G73">
        <f>IFERROR(VLOOKUP($B73,FORM6_33!$B$4:$H$212,Barrelmiles!G$2,FALSE),0)</f>
        <v>0</v>
      </c>
      <c r="H73">
        <f>IFERROR(VLOOKUP($B73,FORM6_33!$B$4:$H$212,Barrelmiles!H$2,FALSE),0)</f>
        <v>0</v>
      </c>
      <c r="I73">
        <f>IFERROR(VLOOKUP($B73,FORM6_33!$B$4:$H$212,Barrelmiles!I$2,FALSE),0)</f>
        <v>5834300144</v>
      </c>
      <c r="J73" t="str">
        <f t="shared" si="1"/>
        <v>TRUE</v>
      </c>
    </row>
    <row r="74" spans="1:10" ht="16.8" x14ac:dyDescent="0.35">
      <c r="A74" s="33" t="s">
        <v>207</v>
      </c>
      <c r="B74" s="32">
        <v>346</v>
      </c>
      <c r="C74" s="32"/>
      <c r="D74">
        <f>IFERROR(VLOOKUP($B74,FORM6_33!$B$4:$H$212,Barrelmiles!D$2,FALSE),0)</f>
        <v>0</v>
      </c>
      <c r="E74">
        <f>IFERROR(VLOOKUP($B74,FORM6_33!$B$4:$H$212,Barrelmiles!E$2,FALSE),0)</f>
        <v>0</v>
      </c>
      <c r="F74">
        <f>IFERROR(VLOOKUP($B74,FORM6_33!$B$4:$H$212,Barrelmiles!F$2,FALSE),0)</f>
        <v>0</v>
      </c>
      <c r="G74">
        <f>IFERROR(VLOOKUP($B74,FORM6_33!$B$4:$H$212,Barrelmiles!G$2,FALSE),0)</f>
        <v>0</v>
      </c>
      <c r="H74">
        <f>IFERROR(VLOOKUP($B74,FORM6_33!$B$4:$H$212,Barrelmiles!H$2,FALSE),0)</f>
        <v>0</v>
      </c>
      <c r="I74">
        <f>IFERROR(VLOOKUP($B74,FORM6_33!$B$4:$H$212,Barrelmiles!I$2,FALSE),0)</f>
        <v>4464831588</v>
      </c>
      <c r="J74" t="str">
        <f t="shared" si="1"/>
        <v>TRUE</v>
      </c>
    </row>
    <row r="75" spans="1:10" ht="16.8" x14ac:dyDescent="0.35">
      <c r="A75" s="33" t="s">
        <v>208</v>
      </c>
      <c r="B75" s="32">
        <v>347</v>
      </c>
      <c r="C75" s="32"/>
      <c r="D75">
        <f>IFERROR(VLOOKUP($B75,FORM6_33!$B$4:$H$212,Barrelmiles!D$2,FALSE),0)</f>
        <v>0</v>
      </c>
      <c r="E75">
        <f>IFERROR(VLOOKUP($B75,FORM6_33!$B$4:$H$212,Barrelmiles!E$2,FALSE),0)</f>
        <v>0</v>
      </c>
      <c r="F75">
        <f>IFERROR(VLOOKUP($B75,FORM6_33!$B$4:$H$212,Barrelmiles!F$2,FALSE),0)</f>
        <v>0</v>
      </c>
      <c r="G75">
        <f>IFERROR(VLOOKUP($B75,FORM6_33!$B$4:$H$212,Barrelmiles!G$2,FALSE),0)</f>
        <v>0</v>
      </c>
      <c r="H75">
        <f>IFERROR(VLOOKUP($B75,FORM6_33!$B$4:$H$212,Barrelmiles!H$2,FALSE),0)</f>
        <v>0</v>
      </c>
      <c r="I75">
        <f>IFERROR(VLOOKUP($B75,FORM6_33!$B$4:$H$212,Barrelmiles!I$2,FALSE),0)</f>
        <v>77968910</v>
      </c>
      <c r="J75" t="str">
        <f t="shared" si="1"/>
        <v>TRUE</v>
      </c>
    </row>
    <row r="76" spans="1:10" ht="16.8" x14ac:dyDescent="0.35">
      <c r="A76" s="33" t="s">
        <v>209</v>
      </c>
      <c r="B76" s="32">
        <v>350</v>
      </c>
      <c r="C76" s="32"/>
      <c r="D76">
        <f>IFERROR(VLOOKUP($B76,FORM6_33!$B$4:$H$212,Barrelmiles!D$2,FALSE),0)</f>
        <v>0</v>
      </c>
      <c r="E76">
        <f>IFERROR(VLOOKUP($B76,FORM6_33!$B$4:$H$212,Barrelmiles!E$2,FALSE),0)</f>
        <v>0</v>
      </c>
      <c r="F76">
        <f>IFERROR(VLOOKUP($B76,FORM6_33!$B$4:$H$212,Barrelmiles!F$2,FALSE),0)</f>
        <v>0</v>
      </c>
      <c r="G76">
        <f>IFERROR(VLOOKUP($B76,FORM6_33!$B$4:$H$212,Barrelmiles!G$2,FALSE),0)</f>
        <v>0</v>
      </c>
      <c r="H76">
        <f>IFERROR(VLOOKUP($B76,FORM6_33!$B$4:$H$212,Barrelmiles!H$2,FALSE),0)</f>
        <v>0</v>
      </c>
      <c r="I76">
        <f>IFERROR(VLOOKUP($B76,FORM6_33!$B$4:$H$212,Barrelmiles!I$2,FALSE),0)</f>
        <v>2073000</v>
      </c>
      <c r="J76" t="str">
        <f t="shared" si="1"/>
        <v>TRUE</v>
      </c>
    </row>
    <row r="77" spans="1:10" ht="16.8" x14ac:dyDescent="0.35">
      <c r="A77" s="33" t="s">
        <v>210</v>
      </c>
      <c r="B77" s="32">
        <v>351</v>
      </c>
      <c r="C77" s="32"/>
      <c r="D77">
        <f>IFERROR(VLOOKUP($B77,FORM6_33!$B$4:$H$212,Barrelmiles!D$2,FALSE),0)</f>
        <v>0</v>
      </c>
      <c r="E77">
        <f>IFERROR(VLOOKUP($B77,FORM6_33!$B$4:$H$212,Barrelmiles!E$2,FALSE),0)</f>
        <v>0</v>
      </c>
      <c r="F77">
        <f>IFERROR(VLOOKUP($B77,FORM6_33!$B$4:$H$212,Barrelmiles!F$2,FALSE),0)</f>
        <v>0</v>
      </c>
      <c r="G77">
        <f>IFERROR(VLOOKUP($B77,FORM6_33!$B$4:$H$212,Barrelmiles!G$2,FALSE),0)</f>
        <v>0</v>
      </c>
      <c r="H77">
        <f>IFERROR(VLOOKUP($B77,FORM6_33!$B$4:$H$212,Barrelmiles!H$2,FALSE),0)</f>
        <v>11161657</v>
      </c>
      <c r="I77">
        <f>IFERROR(VLOOKUP($B77,FORM6_33!$B$4:$H$212,Barrelmiles!I$2,FALSE),0)</f>
        <v>14709107</v>
      </c>
      <c r="J77" t="str">
        <f t="shared" si="1"/>
        <v>TRUE</v>
      </c>
    </row>
    <row r="78" spans="1:10" ht="16.8" x14ac:dyDescent="0.35">
      <c r="A78" s="33" t="s">
        <v>2</v>
      </c>
      <c r="B78" s="32">
        <v>15</v>
      </c>
      <c r="C78" s="32"/>
      <c r="D78">
        <f>IFERROR(VLOOKUP($B78,FORM6_33!$B$4:$H$212,Barrelmiles!D$2,FALSE),0)</f>
        <v>112986527429</v>
      </c>
      <c r="E78">
        <f>IFERROR(VLOOKUP($B78,FORM6_33!$B$4:$H$212,Barrelmiles!E$2,FALSE),0)</f>
        <v>121351857361</v>
      </c>
      <c r="F78">
        <f>IFERROR(VLOOKUP($B78,FORM6_33!$B$4:$H$212,Barrelmiles!F$2,FALSE),0)</f>
        <v>110247227120</v>
      </c>
      <c r="G78">
        <f>IFERROR(VLOOKUP($B78,FORM6_33!$B$4:$H$212,Barrelmiles!G$2,FALSE),0)</f>
        <v>115219035164</v>
      </c>
      <c r="H78">
        <f>IFERROR(VLOOKUP($B78,FORM6_33!$B$4:$H$212,Barrelmiles!H$2,FALSE),0)</f>
        <v>111621349351</v>
      </c>
      <c r="I78">
        <f>IFERROR(VLOOKUP($B78,FORM6_33!$B$4:$H$212,Barrelmiles!I$2,FALSE),0)</f>
        <v>119974366859</v>
      </c>
      <c r="J78" t="b">
        <f t="shared" si="1"/>
        <v>0</v>
      </c>
    </row>
    <row r="79" spans="1:10" ht="16.8" x14ac:dyDescent="0.35">
      <c r="A79" s="33" t="s">
        <v>4</v>
      </c>
      <c r="B79" s="32">
        <v>22</v>
      </c>
      <c r="C79" s="32"/>
      <c r="D79">
        <f>IFERROR(VLOOKUP($B79,FORM6_33!$B$4:$H$212,Barrelmiles!D$2,FALSE),0)</f>
        <v>34589631760</v>
      </c>
      <c r="E79">
        <f>IFERROR(VLOOKUP($B79,FORM6_33!$B$4:$H$212,Barrelmiles!E$2,FALSE),0)</f>
        <v>41064356790</v>
      </c>
      <c r="F79">
        <f>IFERROR(VLOOKUP($B79,FORM6_33!$B$4:$H$212,Barrelmiles!F$2,FALSE),0)</f>
        <v>46568453250</v>
      </c>
      <c r="G79">
        <f>IFERROR(VLOOKUP($B79,FORM6_33!$B$4:$H$212,Barrelmiles!G$2,FALSE),0)</f>
        <v>47603962138</v>
      </c>
      <c r="H79">
        <f>IFERROR(VLOOKUP($B79,FORM6_33!$B$4:$H$212,Barrelmiles!H$2,FALSE),0)</f>
        <v>35031687000</v>
      </c>
      <c r="I79">
        <f>IFERROR(VLOOKUP($B79,FORM6_33!$B$4:$H$212,Barrelmiles!I$2,FALSE),0)</f>
        <v>19411485370</v>
      </c>
      <c r="J79" t="b">
        <f t="shared" si="1"/>
        <v>0</v>
      </c>
    </row>
    <row r="80" spans="1:10" ht="16.8" x14ac:dyDescent="0.35">
      <c r="A80" s="33" t="s">
        <v>5</v>
      </c>
      <c r="B80" s="32">
        <v>27</v>
      </c>
      <c r="C80" s="32"/>
      <c r="D80">
        <f>IFERROR(VLOOKUP($B80,FORM6_33!$B$4:$H$212,Barrelmiles!D$2,FALSE),0)</f>
        <v>10013503770</v>
      </c>
      <c r="E80">
        <f>IFERROR(VLOOKUP($B80,FORM6_33!$B$4:$H$212,Barrelmiles!E$2,FALSE),0)</f>
        <v>13870944160</v>
      </c>
      <c r="F80">
        <f>IFERROR(VLOOKUP($B80,FORM6_33!$B$4:$H$212,Barrelmiles!F$2,FALSE),0)</f>
        <v>8303081490</v>
      </c>
      <c r="G80">
        <f>IFERROR(VLOOKUP($B80,FORM6_33!$B$4:$H$212,Barrelmiles!G$2,FALSE),0)</f>
        <v>3838194450</v>
      </c>
      <c r="H80">
        <f>IFERROR(VLOOKUP($B80,FORM6_33!$B$4:$H$212,Barrelmiles!H$2,FALSE),0)</f>
        <v>5364816000</v>
      </c>
      <c r="I80">
        <f>IFERROR(VLOOKUP($B80,FORM6_33!$B$4:$H$212,Barrelmiles!I$2,FALSE),0)</f>
        <v>2007557000</v>
      </c>
      <c r="J80" t="b">
        <f t="shared" si="1"/>
        <v>0</v>
      </c>
    </row>
    <row r="81" spans="1:10" ht="16.8" x14ac:dyDescent="0.35">
      <c r="A81" s="33" t="s">
        <v>6</v>
      </c>
      <c r="B81" s="32">
        <v>30</v>
      </c>
      <c r="C81" s="32"/>
      <c r="D81">
        <f>IFERROR(VLOOKUP($B81,FORM6_33!$B$4:$H$212,Barrelmiles!D$2,FALSE),0)</f>
        <v>318574355</v>
      </c>
      <c r="E81">
        <f>IFERROR(VLOOKUP($B81,FORM6_33!$B$4:$H$212,Barrelmiles!E$2,FALSE),0)</f>
        <v>432775622</v>
      </c>
      <c r="F81">
        <f>IFERROR(VLOOKUP($B81,FORM6_33!$B$4:$H$212,Barrelmiles!F$2,FALSE),0)</f>
        <v>913627110</v>
      </c>
      <c r="G81">
        <f>IFERROR(VLOOKUP($B81,FORM6_33!$B$4:$H$212,Barrelmiles!G$2,FALSE),0)</f>
        <v>888501681</v>
      </c>
      <c r="H81">
        <f>IFERROR(VLOOKUP($B81,FORM6_33!$B$4:$H$212,Barrelmiles!H$2,FALSE),0)</f>
        <v>1236296002</v>
      </c>
      <c r="I81">
        <f>IFERROR(VLOOKUP($B81,FORM6_33!$B$4:$H$212,Barrelmiles!I$2,FALSE),0)</f>
        <v>3861795442</v>
      </c>
      <c r="J81" t="b">
        <f t="shared" si="1"/>
        <v>0</v>
      </c>
    </row>
    <row r="82" spans="1:10" ht="16.8" x14ac:dyDescent="0.35">
      <c r="A82" s="33" t="s">
        <v>7</v>
      </c>
      <c r="B82" s="32">
        <v>31</v>
      </c>
      <c r="C82" s="32"/>
      <c r="D82">
        <f>IFERROR(VLOOKUP($B82,FORM6_33!$B$4:$H$212,Barrelmiles!D$2,FALSE),0)</f>
        <v>147267456</v>
      </c>
      <c r="E82">
        <f>IFERROR(VLOOKUP($B82,FORM6_33!$B$4:$H$212,Barrelmiles!E$2,FALSE),0)</f>
        <v>273490272</v>
      </c>
      <c r="F82">
        <f>IFERROR(VLOOKUP($B82,FORM6_33!$B$4:$H$212,Barrelmiles!F$2,FALSE),0)</f>
        <v>334296384</v>
      </c>
      <c r="G82">
        <f>IFERROR(VLOOKUP($B82,FORM6_33!$B$4:$H$212,Barrelmiles!G$2,FALSE),0)</f>
        <v>403755427</v>
      </c>
      <c r="H82">
        <f>IFERROR(VLOOKUP($B82,FORM6_33!$B$4:$H$212,Barrelmiles!H$2,FALSE),0)</f>
        <v>504474528</v>
      </c>
      <c r="I82">
        <f>IFERROR(VLOOKUP($B82,FORM6_33!$B$4:$H$212,Barrelmiles!I$2,FALSE),0)</f>
        <v>370888272</v>
      </c>
      <c r="J82" t="b">
        <f t="shared" si="1"/>
        <v>0</v>
      </c>
    </row>
    <row r="83" spans="1:10" ht="16.8" x14ac:dyDescent="0.35">
      <c r="A83" s="33" t="s">
        <v>10</v>
      </c>
      <c r="B83" s="32">
        <v>34</v>
      </c>
      <c r="C83" s="32"/>
      <c r="D83">
        <f>IFERROR(VLOOKUP($B83,FORM6_33!$B$4:$H$212,Barrelmiles!D$2,FALSE),0)</f>
        <v>37832564745</v>
      </c>
      <c r="E83">
        <f>IFERROR(VLOOKUP($B83,FORM6_33!$B$4:$H$212,Barrelmiles!E$2,FALSE),0)</f>
        <v>35729949991</v>
      </c>
      <c r="F83">
        <f>IFERROR(VLOOKUP($B83,FORM6_33!$B$4:$H$212,Barrelmiles!F$2,FALSE),0)</f>
        <v>37421182463</v>
      </c>
      <c r="G83">
        <f>IFERROR(VLOOKUP($B83,FORM6_33!$B$4:$H$212,Barrelmiles!G$2,FALSE),0)</f>
        <v>40348923340</v>
      </c>
      <c r="H83">
        <f>IFERROR(VLOOKUP($B83,FORM6_33!$B$4:$H$212,Barrelmiles!H$2,FALSE),0)</f>
        <v>39043076811</v>
      </c>
      <c r="I83">
        <f>IFERROR(VLOOKUP($B83,FORM6_33!$B$4:$H$212,Barrelmiles!I$2,FALSE),0)</f>
        <v>36697160696</v>
      </c>
      <c r="J83" t="b">
        <f t="shared" si="1"/>
        <v>0</v>
      </c>
    </row>
    <row r="84" spans="1:10" ht="16.8" x14ac:dyDescent="0.35">
      <c r="A84" s="33" t="s">
        <v>11</v>
      </c>
      <c r="B84" s="32">
        <v>36</v>
      </c>
      <c r="C84" s="32"/>
      <c r="D84">
        <f>IFERROR(VLOOKUP($B84,FORM6_33!$B$4:$H$212,Barrelmiles!D$2,FALSE),0)</f>
        <v>11211525691</v>
      </c>
      <c r="E84">
        <f>IFERROR(VLOOKUP($B84,FORM6_33!$B$4:$H$212,Barrelmiles!E$2,FALSE),0)</f>
        <v>11888610848</v>
      </c>
      <c r="F84">
        <f>IFERROR(VLOOKUP($B84,FORM6_33!$B$4:$H$212,Barrelmiles!F$2,FALSE),0)</f>
        <v>14065673446</v>
      </c>
      <c r="G84">
        <f>IFERROR(VLOOKUP($B84,FORM6_33!$B$4:$H$212,Barrelmiles!G$2,FALSE),0)</f>
        <v>15226563317</v>
      </c>
      <c r="H84">
        <f>IFERROR(VLOOKUP($B84,FORM6_33!$B$4:$H$212,Barrelmiles!H$2,FALSE),0)</f>
        <v>11530303943</v>
      </c>
      <c r="I84">
        <f>IFERROR(VLOOKUP($B84,FORM6_33!$B$4:$H$212,Barrelmiles!I$2,FALSE),0)</f>
        <v>14248221999</v>
      </c>
      <c r="J84" t="b">
        <f t="shared" si="1"/>
        <v>0</v>
      </c>
    </row>
    <row r="85" spans="1:10" ht="16.8" x14ac:dyDescent="0.35">
      <c r="A85" s="33" t="s">
        <v>12</v>
      </c>
      <c r="B85" s="32">
        <v>40</v>
      </c>
      <c r="C85" s="32"/>
      <c r="D85">
        <f>IFERROR(VLOOKUP($B85,FORM6_33!$B$4:$H$212,Barrelmiles!D$2,FALSE),0)</f>
        <v>9956853000</v>
      </c>
      <c r="E85">
        <f>IFERROR(VLOOKUP($B85,FORM6_33!$B$4:$H$212,Barrelmiles!E$2,FALSE),0)</f>
        <v>9977313000</v>
      </c>
      <c r="F85">
        <f>IFERROR(VLOOKUP($B85,FORM6_33!$B$4:$H$212,Barrelmiles!F$2,FALSE),0)</f>
        <v>9850144000</v>
      </c>
      <c r="G85">
        <f>IFERROR(VLOOKUP($B85,FORM6_33!$B$4:$H$212,Barrelmiles!G$2,FALSE),0)</f>
        <v>8895236000</v>
      </c>
      <c r="H85">
        <f>IFERROR(VLOOKUP($B85,FORM6_33!$B$4:$H$212,Barrelmiles!H$2,FALSE),0)</f>
        <v>8509567000</v>
      </c>
      <c r="I85">
        <f>IFERROR(VLOOKUP($B85,FORM6_33!$B$4:$H$212,Barrelmiles!I$2,FALSE),0)</f>
        <v>8574287000</v>
      </c>
      <c r="J85" t="b">
        <f t="shared" si="1"/>
        <v>0</v>
      </c>
    </row>
    <row r="86" spans="1:10" ht="16.8" x14ac:dyDescent="0.35">
      <c r="A86" s="33" t="s">
        <v>13</v>
      </c>
      <c r="B86" s="32">
        <v>42</v>
      </c>
      <c r="C86" s="32"/>
      <c r="D86">
        <f>IFERROR(VLOOKUP($B86,FORM6_33!$B$4:$H$212,Barrelmiles!D$2,FALSE),0)</f>
        <v>4260269173</v>
      </c>
      <c r="E86">
        <f>IFERROR(VLOOKUP($B86,FORM6_33!$B$4:$H$212,Barrelmiles!E$2,FALSE),0)</f>
        <v>4329438644</v>
      </c>
      <c r="F86">
        <f>IFERROR(VLOOKUP($B86,FORM6_33!$B$4:$H$212,Barrelmiles!F$2,FALSE),0)</f>
        <v>4398344670</v>
      </c>
      <c r="G86">
        <f>IFERROR(VLOOKUP($B86,FORM6_33!$B$4:$H$212,Barrelmiles!G$2,FALSE),0)</f>
        <v>4909215380</v>
      </c>
      <c r="H86">
        <f>IFERROR(VLOOKUP($B86,FORM6_33!$B$4:$H$212,Barrelmiles!H$2,FALSE),0)</f>
        <v>4327165058</v>
      </c>
      <c r="I86">
        <f>IFERROR(VLOOKUP($B86,FORM6_33!$B$4:$H$212,Barrelmiles!I$2,FALSE),0)</f>
        <v>5084784966</v>
      </c>
      <c r="J86" t="b">
        <f t="shared" si="1"/>
        <v>0</v>
      </c>
    </row>
    <row r="87" spans="1:10" ht="16.8" x14ac:dyDescent="0.35">
      <c r="A87" s="33" t="s">
        <v>14</v>
      </c>
      <c r="B87" s="32">
        <v>44</v>
      </c>
      <c r="C87" s="32"/>
      <c r="D87">
        <f>IFERROR(VLOOKUP($B87,FORM6_33!$B$4:$H$212,Barrelmiles!D$2,FALSE),0)</f>
        <v>14733844015</v>
      </c>
      <c r="E87">
        <f>IFERROR(VLOOKUP($B87,FORM6_33!$B$4:$H$212,Barrelmiles!E$2,FALSE),0)</f>
        <v>12608419264</v>
      </c>
      <c r="F87">
        <f>IFERROR(VLOOKUP($B87,FORM6_33!$B$4:$H$212,Barrelmiles!F$2,FALSE),0)</f>
        <v>15487046788</v>
      </c>
      <c r="G87">
        <f>IFERROR(VLOOKUP($B87,FORM6_33!$B$4:$H$212,Barrelmiles!G$2,FALSE),0)</f>
        <v>16032807639</v>
      </c>
      <c r="H87">
        <f>IFERROR(VLOOKUP($B87,FORM6_33!$B$4:$H$212,Barrelmiles!H$2,FALSE),0)</f>
        <v>10754810662</v>
      </c>
      <c r="I87">
        <f>IFERROR(VLOOKUP($B87,FORM6_33!$B$4:$H$212,Barrelmiles!I$2,FALSE),0)</f>
        <v>7813744893</v>
      </c>
      <c r="J87" t="b">
        <f t="shared" si="1"/>
        <v>0</v>
      </c>
    </row>
    <row r="88" spans="1:10" ht="16.8" x14ac:dyDescent="0.35">
      <c r="A88" s="33" t="s">
        <v>15</v>
      </c>
      <c r="B88" s="32">
        <v>45</v>
      </c>
      <c r="C88" s="32"/>
      <c r="D88">
        <f>IFERROR(VLOOKUP($B88,FORM6_33!$B$4:$H$212,Barrelmiles!D$2,FALSE),0)</f>
        <v>2730403140</v>
      </c>
      <c r="E88">
        <f>IFERROR(VLOOKUP($B88,FORM6_33!$B$4:$H$212,Barrelmiles!E$2,FALSE),0)</f>
        <v>5368863130</v>
      </c>
      <c r="F88">
        <f>IFERROR(VLOOKUP($B88,FORM6_33!$B$4:$H$212,Barrelmiles!F$2,FALSE),0)</f>
        <v>5546023770</v>
      </c>
      <c r="G88">
        <f>IFERROR(VLOOKUP($B88,FORM6_33!$B$4:$H$212,Barrelmiles!G$2,FALSE),0)</f>
        <v>2640591380</v>
      </c>
      <c r="H88">
        <f>IFERROR(VLOOKUP($B88,FORM6_33!$B$4:$H$212,Barrelmiles!H$2,FALSE),0)</f>
        <v>3529700000</v>
      </c>
      <c r="I88">
        <f>IFERROR(VLOOKUP($B88,FORM6_33!$B$4:$H$212,Barrelmiles!I$2,FALSE),0)</f>
        <v>1777955000</v>
      </c>
      <c r="J88" t="b">
        <f t="shared" si="1"/>
        <v>0</v>
      </c>
    </row>
    <row r="89" spans="1:10" ht="16.8" x14ac:dyDescent="0.35">
      <c r="A89" s="33" t="s">
        <v>16</v>
      </c>
      <c r="B89" s="32">
        <v>46</v>
      </c>
      <c r="C89" s="32"/>
      <c r="D89">
        <f>IFERROR(VLOOKUP($B89,FORM6_33!$B$4:$H$212,Barrelmiles!D$2,FALSE),0)</f>
        <v>2477781495</v>
      </c>
      <c r="E89">
        <f>IFERROR(VLOOKUP($B89,FORM6_33!$B$4:$H$212,Barrelmiles!E$2,FALSE),0)</f>
        <v>2294194972</v>
      </c>
      <c r="F89">
        <f>IFERROR(VLOOKUP($B89,FORM6_33!$B$4:$H$212,Barrelmiles!F$2,FALSE),0)</f>
        <v>1671964384</v>
      </c>
      <c r="G89">
        <f>IFERROR(VLOOKUP($B89,FORM6_33!$B$4:$H$212,Barrelmiles!G$2,FALSE),0)</f>
        <v>1511110454</v>
      </c>
      <c r="H89">
        <f>IFERROR(VLOOKUP($B89,FORM6_33!$B$4:$H$212,Barrelmiles!H$2,FALSE),0)</f>
        <v>1815729501</v>
      </c>
      <c r="I89">
        <f>IFERROR(VLOOKUP($B89,FORM6_33!$B$4:$H$212,Barrelmiles!I$2,FALSE),0)</f>
        <v>2249150642</v>
      </c>
      <c r="J89" t="b">
        <f t="shared" si="1"/>
        <v>0</v>
      </c>
    </row>
    <row r="90" spans="1:10" ht="16.8" x14ac:dyDescent="0.35">
      <c r="A90" s="33" t="s">
        <v>17</v>
      </c>
      <c r="B90" s="32">
        <v>47</v>
      </c>
      <c r="C90" s="32"/>
      <c r="D90">
        <f>IFERROR(VLOOKUP($B90,FORM6_33!$B$4:$H$212,Barrelmiles!D$2,FALSE),0)</f>
        <v>1986459035</v>
      </c>
      <c r="E90">
        <f>IFERROR(VLOOKUP($B90,FORM6_33!$B$4:$H$212,Barrelmiles!E$2,FALSE),0)</f>
        <v>2612709620</v>
      </c>
      <c r="F90">
        <f>IFERROR(VLOOKUP($B90,FORM6_33!$B$4:$H$212,Barrelmiles!F$2,FALSE),0)</f>
        <v>2394424693</v>
      </c>
      <c r="G90">
        <f>IFERROR(VLOOKUP($B90,FORM6_33!$B$4:$H$212,Barrelmiles!G$2,FALSE),0)</f>
        <v>2117790986</v>
      </c>
      <c r="H90">
        <f>IFERROR(VLOOKUP($B90,FORM6_33!$B$4:$H$212,Barrelmiles!H$2,FALSE),0)</f>
        <v>2270803916</v>
      </c>
      <c r="I90">
        <f>IFERROR(VLOOKUP($B90,FORM6_33!$B$4:$H$212,Barrelmiles!I$2,FALSE),0)</f>
        <v>3432864194</v>
      </c>
      <c r="J90" t="b">
        <f t="shared" si="1"/>
        <v>0</v>
      </c>
    </row>
    <row r="91" spans="1:10" ht="16.8" x14ac:dyDescent="0.35">
      <c r="A91" s="33" t="s">
        <v>18</v>
      </c>
      <c r="B91" s="32">
        <v>48</v>
      </c>
      <c r="C91" s="32"/>
      <c r="D91">
        <f>IFERROR(VLOOKUP($B91,FORM6_33!$B$4:$H$212,Barrelmiles!D$2,FALSE),0)</f>
        <v>1504671613</v>
      </c>
      <c r="E91">
        <f>IFERROR(VLOOKUP($B91,FORM6_33!$B$4:$H$212,Barrelmiles!E$2,FALSE),0)</f>
        <v>1553583069</v>
      </c>
      <c r="F91">
        <f>IFERROR(VLOOKUP($B91,FORM6_33!$B$4:$H$212,Barrelmiles!F$2,FALSE),0)</f>
        <v>1857175271</v>
      </c>
      <c r="G91">
        <f>IFERROR(VLOOKUP($B91,FORM6_33!$B$4:$H$212,Barrelmiles!G$2,FALSE),0)</f>
        <v>1943819005</v>
      </c>
      <c r="H91">
        <f>IFERROR(VLOOKUP($B91,FORM6_33!$B$4:$H$212,Barrelmiles!H$2,FALSE),0)</f>
        <v>2042195182</v>
      </c>
      <c r="I91">
        <f>IFERROR(VLOOKUP($B91,FORM6_33!$B$4:$H$212,Barrelmiles!I$2,FALSE),0)</f>
        <v>2141172797</v>
      </c>
      <c r="J91" t="b">
        <f t="shared" si="1"/>
        <v>0</v>
      </c>
    </row>
    <row r="92" spans="1:10" ht="16.8" x14ac:dyDescent="0.35">
      <c r="A92" s="33" t="s">
        <v>19</v>
      </c>
      <c r="B92" s="32">
        <v>49</v>
      </c>
      <c r="C92" s="32"/>
      <c r="D92">
        <f>IFERROR(VLOOKUP($B92,FORM6_33!$B$4:$H$212,Barrelmiles!D$2,FALSE),0)</f>
        <v>150397920</v>
      </c>
      <c r="E92">
        <f>IFERROR(VLOOKUP($B92,FORM6_33!$B$4:$H$212,Barrelmiles!E$2,FALSE),0)</f>
        <v>140478336</v>
      </c>
      <c r="F92">
        <f>IFERROR(VLOOKUP($B92,FORM6_33!$B$4:$H$212,Barrelmiles!F$2,FALSE),0)</f>
        <v>121338720</v>
      </c>
      <c r="G92">
        <f>IFERROR(VLOOKUP($B92,FORM6_33!$B$4:$H$212,Barrelmiles!G$2,FALSE),0)</f>
        <v>113504112</v>
      </c>
      <c r="H92">
        <f>IFERROR(VLOOKUP($B92,FORM6_33!$B$4:$H$212,Barrelmiles!H$2,FALSE),0)</f>
        <v>120330000</v>
      </c>
      <c r="I92">
        <f>IFERROR(VLOOKUP($B92,FORM6_33!$B$4:$H$212,Barrelmiles!I$2,FALSE),0)</f>
        <v>65721552</v>
      </c>
      <c r="J92" t="b">
        <f t="shared" si="1"/>
        <v>0</v>
      </c>
    </row>
    <row r="93" spans="1:10" ht="16.8" x14ac:dyDescent="0.35">
      <c r="A93" s="33" t="s">
        <v>21</v>
      </c>
      <c r="B93" s="32">
        <v>54</v>
      </c>
      <c r="C93" s="32"/>
      <c r="D93">
        <f>IFERROR(VLOOKUP($B93,FORM6_33!$B$4:$H$212,Barrelmiles!D$2,FALSE),0)</f>
        <v>6849952773</v>
      </c>
      <c r="E93">
        <f>IFERROR(VLOOKUP($B93,FORM6_33!$B$4:$H$212,Barrelmiles!E$2,FALSE),0)</f>
        <v>4587534557</v>
      </c>
      <c r="F93">
        <f>IFERROR(VLOOKUP($B93,FORM6_33!$B$4:$H$212,Barrelmiles!F$2,FALSE),0)</f>
        <v>7766698646</v>
      </c>
      <c r="G93">
        <f>IFERROR(VLOOKUP($B93,FORM6_33!$B$4:$H$212,Barrelmiles!G$2,FALSE),0)</f>
        <v>12576764115</v>
      </c>
      <c r="H93">
        <f>IFERROR(VLOOKUP($B93,FORM6_33!$B$4:$H$212,Barrelmiles!H$2,FALSE),0)</f>
        <v>17094064643</v>
      </c>
      <c r="I93">
        <f>IFERROR(VLOOKUP($B93,FORM6_33!$B$4:$H$212,Barrelmiles!I$2,FALSE),0)</f>
        <v>13813873377</v>
      </c>
      <c r="J93" t="b">
        <f t="shared" si="1"/>
        <v>0</v>
      </c>
    </row>
    <row r="94" spans="1:10" ht="16.8" x14ac:dyDescent="0.35">
      <c r="A94" s="33" t="s">
        <v>22</v>
      </c>
      <c r="B94" s="32">
        <v>55</v>
      </c>
      <c r="C94" s="32"/>
      <c r="D94">
        <f>IFERROR(VLOOKUP($B94,FORM6_33!$B$4:$H$212,Barrelmiles!D$2,FALSE),0)</f>
        <v>5471795499</v>
      </c>
      <c r="E94">
        <f>IFERROR(VLOOKUP($B94,FORM6_33!$B$4:$H$212,Barrelmiles!E$2,FALSE),0)</f>
        <v>5260973100</v>
      </c>
      <c r="F94">
        <f>IFERROR(VLOOKUP($B94,FORM6_33!$B$4:$H$212,Barrelmiles!F$2,FALSE),0)</f>
        <v>5015622969</v>
      </c>
      <c r="G94">
        <f>IFERROR(VLOOKUP($B94,FORM6_33!$B$4:$H$212,Barrelmiles!G$2,FALSE),0)</f>
        <v>4565454499</v>
      </c>
      <c r="H94">
        <f>IFERROR(VLOOKUP($B94,FORM6_33!$B$4:$H$212,Barrelmiles!H$2,FALSE),0)</f>
        <v>4484942883</v>
      </c>
      <c r="I94">
        <f>IFERROR(VLOOKUP($B94,FORM6_33!$B$4:$H$212,Barrelmiles!I$2,FALSE),0)</f>
        <v>4920055066</v>
      </c>
      <c r="J94" t="b">
        <f t="shared" si="1"/>
        <v>0</v>
      </c>
    </row>
    <row r="95" spans="1:10" ht="16.8" x14ac:dyDescent="0.35">
      <c r="A95" s="33" t="s">
        <v>23</v>
      </c>
      <c r="B95" s="32">
        <v>56</v>
      </c>
      <c r="C95" s="32"/>
      <c r="D95">
        <f>IFERROR(VLOOKUP($B95,FORM6_33!$B$4:$H$212,Barrelmiles!D$2,FALSE),0)</f>
        <v>747191390861</v>
      </c>
      <c r="E95">
        <f>IFERROR(VLOOKUP($B95,FORM6_33!$B$4:$H$212,Barrelmiles!E$2,FALSE),0)</f>
        <v>754240668364</v>
      </c>
      <c r="F95">
        <f>IFERROR(VLOOKUP($B95,FORM6_33!$B$4:$H$212,Barrelmiles!F$2,FALSE),0)</f>
        <v>788188485639</v>
      </c>
      <c r="G95">
        <f>IFERROR(VLOOKUP($B95,FORM6_33!$B$4:$H$212,Barrelmiles!G$2,FALSE),0)</f>
        <v>841805751224</v>
      </c>
      <c r="H95">
        <f>IFERROR(VLOOKUP($B95,FORM6_33!$B$4:$H$212,Barrelmiles!H$2,FALSE),0)</f>
        <v>860596011853</v>
      </c>
      <c r="I95">
        <f>IFERROR(VLOOKUP($B95,FORM6_33!$B$4:$H$212,Barrelmiles!I$2,FALSE),0)</f>
        <v>852749084439</v>
      </c>
      <c r="J95" t="b">
        <f t="shared" si="1"/>
        <v>0</v>
      </c>
    </row>
    <row r="96" spans="1:10" ht="16.8" x14ac:dyDescent="0.35">
      <c r="A96" s="33" t="s">
        <v>24</v>
      </c>
      <c r="B96" s="32">
        <v>58</v>
      </c>
      <c r="C96" s="32"/>
      <c r="D96">
        <f>IFERROR(VLOOKUP($B96,FORM6_33!$B$4:$H$212,Barrelmiles!D$2,FALSE),0)</f>
        <v>173589024</v>
      </c>
      <c r="E96">
        <f>IFERROR(VLOOKUP($B96,FORM6_33!$B$4:$H$212,Barrelmiles!E$2,FALSE),0)</f>
        <v>299661224</v>
      </c>
      <c r="F96">
        <f>IFERROR(VLOOKUP($B96,FORM6_33!$B$4:$H$212,Barrelmiles!F$2,FALSE),0)</f>
        <v>549958874</v>
      </c>
      <c r="G96">
        <f>IFERROR(VLOOKUP($B96,FORM6_33!$B$4:$H$212,Barrelmiles!G$2,FALSE),0)</f>
        <v>578723693</v>
      </c>
      <c r="H96">
        <f>IFERROR(VLOOKUP($B96,FORM6_33!$B$4:$H$212,Barrelmiles!H$2,FALSE),0)</f>
        <v>429498084</v>
      </c>
      <c r="I96">
        <f>IFERROR(VLOOKUP($B96,FORM6_33!$B$4:$H$212,Barrelmiles!I$2,FALSE),0)</f>
        <v>400847914</v>
      </c>
      <c r="J96" t="b">
        <f t="shared" si="1"/>
        <v>0</v>
      </c>
    </row>
    <row r="97" spans="1:10" ht="16.8" x14ac:dyDescent="0.35">
      <c r="A97" s="33" t="s">
        <v>25</v>
      </c>
      <c r="B97" s="32">
        <v>59</v>
      </c>
      <c r="C97" s="32"/>
      <c r="D97">
        <f>IFERROR(VLOOKUP($B97,FORM6_33!$B$4:$H$212,Barrelmiles!D$2,FALSE),0)</f>
        <v>55679668986</v>
      </c>
      <c r="E97">
        <f>IFERROR(VLOOKUP($B97,FORM6_33!$B$4:$H$212,Barrelmiles!E$2,FALSE),0)</f>
        <v>51942203976</v>
      </c>
      <c r="F97">
        <f>IFERROR(VLOOKUP($B97,FORM6_33!$B$4:$H$212,Barrelmiles!F$2,FALSE),0)</f>
        <v>52376091754</v>
      </c>
      <c r="G97">
        <f>IFERROR(VLOOKUP($B97,FORM6_33!$B$4:$H$212,Barrelmiles!G$2,FALSE),0)</f>
        <v>49924226672</v>
      </c>
      <c r="H97">
        <f>IFERROR(VLOOKUP($B97,FORM6_33!$B$4:$H$212,Barrelmiles!H$2,FALSE),0)</f>
        <v>52377439474</v>
      </c>
      <c r="I97">
        <f>IFERROR(VLOOKUP($B97,FORM6_33!$B$4:$H$212,Barrelmiles!I$2,FALSE),0)</f>
        <v>41516961635</v>
      </c>
      <c r="J97" t="b">
        <f t="shared" si="1"/>
        <v>0</v>
      </c>
    </row>
    <row r="98" spans="1:10" ht="16.8" x14ac:dyDescent="0.35">
      <c r="A98" s="33" t="s">
        <v>26</v>
      </c>
      <c r="B98" s="32">
        <v>66</v>
      </c>
      <c r="C98" s="32"/>
      <c r="D98">
        <f>IFERROR(VLOOKUP($B98,FORM6_33!$B$4:$H$212,Barrelmiles!D$2,FALSE),0)</f>
        <v>19590584900</v>
      </c>
      <c r="E98">
        <f>IFERROR(VLOOKUP($B98,FORM6_33!$B$4:$H$212,Barrelmiles!E$2,FALSE),0)</f>
        <v>21107494100</v>
      </c>
      <c r="F98">
        <f>IFERROR(VLOOKUP($B98,FORM6_33!$B$4:$H$212,Barrelmiles!F$2,FALSE),0)</f>
        <v>18713835300</v>
      </c>
      <c r="G98">
        <f>IFERROR(VLOOKUP($B98,FORM6_33!$B$4:$H$212,Barrelmiles!G$2,FALSE),0)</f>
        <v>16939645500</v>
      </c>
      <c r="H98">
        <f>IFERROR(VLOOKUP($B98,FORM6_33!$B$4:$H$212,Barrelmiles!H$2,FALSE),0)</f>
        <v>20614126400</v>
      </c>
      <c r="I98">
        <f>IFERROR(VLOOKUP($B98,FORM6_33!$B$4:$H$212,Barrelmiles!I$2,FALSE),0)</f>
        <v>21924868500</v>
      </c>
      <c r="J98" t="b">
        <f t="shared" si="1"/>
        <v>0</v>
      </c>
    </row>
    <row r="99" spans="1:10" ht="16.8" x14ac:dyDescent="0.35">
      <c r="A99" s="33" t="s">
        <v>28</v>
      </c>
      <c r="B99" s="32">
        <v>71</v>
      </c>
      <c r="C99" s="32"/>
      <c r="D99">
        <f>IFERROR(VLOOKUP($B99,FORM6_33!$B$4:$H$212,Barrelmiles!D$2,FALSE),0)</f>
        <v>582788374</v>
      </c>
      <c r="E99">
        <f>IFERROR(VLOOKUP($B99,FORM6_33!$B$4:$H$212,Barrelmiles!E$2,FALSE),0)</f>
        <v>994826586</v>
      </c>
      <c r="F99">
        <f>IFERROR(VLOOKUP($B99,FORM6_33!$B$4:$H$212,Barrelmiles!F$2,FALSE),0)</f>
        <v>3623822898</v>
      </c>
      <c r="G99">
        <f>IFERROR(VLOOKUP($B99,FORM6_33!$B$4:$H$212,Barrelmiles!G$2,FALSE),0)</f>
        <v>3549282139</v>
      </c>
      <c r="H99">
        <f>IFERROR(VLOOKUP($B99,FORM6_33!$B$4:$H$212,Barrelmiles!H$2,FALSE),0)</f>
        <v>3699242534</v>
      </c>
      <c r="I99">
        <f>IFERROR(VLOOKUP($B99,FORM6_33!$B$4:$H$212,Barrelmiles!I$2,FALSE),0)</f>
        <v>555459255</v>
      </c>
      <c r="J99" t="b">
        <f t="shared" si="1"/>
        <v>0</v>
      </c>
    </row>
    <row r="100" spans="1:10" ht="16.8" x14ac:dyDescent="0.35">
      <c r="A100" s="33" t="s">
        <v>29</v>
      </c>
      <c r="B100" s="32">
        <v>75</v>
      </c>
      <c r="C100" s="32">
        <v>144</v>
      </c>
      <c r="D100">
        <f>IFERROR(VLOOKUP($B100,FORM6_33!$B$4:$H$212,Barrelmiles!D$2,FALSE)+VLOOKUP($C100,FORM6_33!$B$4:$H$212,Barrelmiles!D$2,FALSE),0)</f>
        <v>44044507553</v>
      </c>
      <c r="E100">
        <f>IFERROR(VLOOKUP($B100,FORM6_33!$B$4:$H$212,Barrelmiles!E$2,FALSE)+VLOOKUP($C100,FORM6_33!$B$4:$H$212,Barrelmiles!E$2,FALSE),0)</f>
        <v>44162257030</v>
      </c>
      <c r="F100">
        <f>IFERROR(VLOOKUP($B100,FORM6_33!$B$4:$H$212,Barrelmiles!F$2,FALSE)+VLOOKUP($C100,FORM6_33!$B$4:$H$212,Barrelmiles!F$2,FALSE),0)</f>
        <v>36998756618</v>
      </c>
      <c r="G100">
        <f>IFERROR(VLOOKUP($B100,FORM6_33!$B$4:$H$212,Barrelmiles!G$2,FALSE)+VLOOKUP($C100,FORM6_33!$B$4:$H$212,Barrelmiles!G$2,FALSE),0)</f>
        <v>35130242351</v>
      </c>
      <c r="H100">
        <f>IFERROR(VLOOKUP($B100,FORM6_33!$B$4:$H$212,Barrelmiles!H$2,FALSE)+VLOOKUP($C100,FORM6_33!$B$4:$H$212,Barrelmiles!H$2,FALSE),0)</f>
        <v>20359429007</v>
      </c>
      <c r="I100">
        <f>IFERROR(VLOOKUP($B100,FORM6_33!$B$4:$H$212,Barrelmiles!I$2,FALSE)+VLOOKUP($C100,FORM6_33!$B$4:$H$212,Barrelmiles!I$2,FALSE),0)</f>
        <v>18432403804</v>
      </c>
      <c r="J100" t="b">
        <f t="shared" si="1"/>
        <v>0</v>
      </c>
    </row>
    <row r="101" spans="1:10" ht="16.8" x14ac:dyDescent="0.35">
      <c r="A101" s="33" t="s">
        <v>30</v>
      </c>
      <c r="B101" s="32">
        <v>77</v>
      </c>
      <c r="C101" s="32"/>
      <c r="D101">
        <f>IFERROR(VLOOKUP($B101,FORM6_33!$B$4:$H$212,Barrelmiles!D$2,FALSE),0)</f>
        <v>99187952526</v>
      </c>
      <c r="E101">
        <f>IFERROR(VLOOKUP($B101,FORM6_33!$B$4:$H$212,Barrelmiles!E$2,FALSE),0)</f>
        <v>102430405765</v>
      </c>
      <c r="F101">
        <f>IFERROR(VLOOKUP($B101,FORM6_33!$B$4:$H$212,Barrelmiles!F$2,FALSE),0)</f>
        <v>100733400497</v>
      </c>
      <c r="G101">
        <f>IFERROR(VLOOKUP($B101,FORM6_33!$B$4:$H$212,Barrelmiles!G$2,FALSE),0)</f>
        <v>102581268517</v>
      </c>
      <c r="H101">
        <f>IFERROR(VLOOKUP($B101,FORM6_33!$B$4:$H$212,Barrelmiles!H$2,FALSE),0)</f>
        <v>126422039960</v>
      </c>
      <c r="I101">
        <f>IFERROR(VLOOKUP($B101,FORM6_33!$B$4:$H$212,Barrelmiles!I$2,FALSE),0)</f>
        <v>133395583691</v>
      </c>
      <c r="J101" t="b">
        <f t="shared" si="1"/>
        <v>0</v>
      </c>
    </row>
    <row r="102" spans="1:10" ht="16.8" x14ac:dyDescent="0.35">
      <c r="A102" s="33" t="s">
        <v>31</v>
      </c>
      <c r="B102" s="32">
        <v>78</v>
      </c>
      <c r="C102" s="32"/>
      <c r="D102">
        <f>IFERROR(VLOOKUP($B102,FORM6_33!$B$4:$H$212,Barrelmiles!D$2,FALSE),0)</f>
        <v>35970610973</v>
      </c>
      <c r="E102">
        <f>IFERROR(VLOOKUP($B102,FORM6_33!$B$4:$H$212,Barrelmiles!E$2,FALSE),0)</f>
        <v>31491930422</v>
      </c>
      <c r="F102">
        <f>IFERROR(VLOOKUP($B102,FORM6_33!$B$4:$H$212,Barrelmiles!F$2,FALSE),0)</f>
        <v>27537964599</v>
      </c>
      <c r="G102">
        <f>IFERROR(VLOOKUP($B102,FORM6_33!$B$4:$H$212,Barrelmiles!G$2,FALSE),0)</f>
        <v>30067379657</v>
      </c>
      <c r="H102">
        <f>IFERROR(VLOOKUP($B102,FORM6_33!$B$4:$H$212,Barrelmiles!H$2,FALSE),0)</f>
        <v>32273610621</v>
      </c>
      <c r="I102">
        <f>IFERROR(VLOOKUP($B102,FORM6_33!$B$4:$H$212,Barrelmiles!I$2,FALSE),0)</f>
        <v>29599224023</v>
      </c>
      <c r="J102" t="b">
        <f t="shared" si="1"/>
        <v>0</v>
      </c>
    </row>
    <row r="103" spans="1:10" ht="16.8" x14ac:dyDescent="0.35">
      <c r="A103" s="33" t="s">
        <v>32</v>
      </c>
      <c r="B103" s="32">
        <v>79</v>
      </c>
      <c r="C103" s="32"/>
      <c r="D103">
        <f>IFERROR(VLOOKUP($B103,FORM6_33!$B$4:$H$212,Barrelmiles!D$2,FALSE),0)</f>
        <v>70266036264</v>
      </c>
      <c r="E103">
        <f>IFERROR(VLOOKUP($B103,FORM6_33!$B$4:$H$212,Barrelmiles!E$2,FALSE),0)</f>
        <v>66024096604</v>
      </c>
      <c r="F103">
        <f>IFERROR(VLOOKUP($B103,FORM6_33!$B$4:$H$212,Barrelmiles!F$2,FALSE),0)</f>
        <v>63457066764</v>
      </c>
      <c r="G103">
        <f>IFERROR(VLOOKUP($B103,FORM6_33!$B$4:$H$212,Barrelmiles!G$2,FALSE),0)</f>
        <v>62624877073</v>
      </c>
      <c r="H103">
        <f>IFERROR(VLOOKUP($B103,FORM6_33!$B$4:$H$212,Barrelmiles!H$2,FALSE),0)</f>
        <v>64250255318</v>
      </c>
      <c r="I103">
        <f>IFERROR(VLOOKUP($B103,FORM6_33!$B$4:$H$212,Barrelmiles!I$2,FALSE),0)</f>
        <v>59120723642</v>
      </c>
      <c r="J103" t="b">
        <f t="shared" si="1"/>
        <v>0</v>
      </c>
    </row>
    <row r="104" spans="1:10" ht="16.8" x14ac:dyDescent="0.35">
      <c r="A104" s="33" t="s">
        <v>33</v>
      </c>
      <c r="B104" s="32">
        <v>83</v>
      </c>
      <c r="C104" s="32"/>
      <c r="D104">
        <f>IFERROR(VLOOKUP($B104,FORM6_33!$B$4:$H$212,Barrelmiles!D$2,FALSE),0)</f>
        <v>4253786549</v>
      </c>
      <c r="E104">
        <f>IFERROR(VLOOKUP($B104,FORM6_33!$B$4:$H$212,Barrelmiles!E$2,FALSE),0)</f>
        <v>4043682257</v>
      </c>
      <c r="F104">
        <f>IFERROR(VLOOKUP($B104,FORM6_33!$B$4:$H$212,Barrelmiles!F$2,FALSE),0)</f>
        <v>4422855662</v>
      </c>
      <c r="G104">
        <f>IFERROR(VLOOKUP($B104,FORM6_33!$B$4:$H$212,Barrelmiles!G$2,FALSE),0)</f>
        <v>4507598321</v>
      </c>
      <c r="H104">
        <f>IFERROR(VLOOKUP($B104,FORM6_33!$B$4:$H$212,Barrelmiles!H$2,FALSE),0)</f>
        <v>3556019265</v>
      </c>
      <c r="I104">
        <f>IFERROR(VLOOKUP($B104,FORM6_33!$B$4:$H$212,Barrelmiles!I$2,FALSE),0)</f>
        <v>3868785530</v>
      </c>
      <c r="J104" t="b">
        <f t="shared" si="1"/>
        <v>0</v>
      </c>
    </row>
    <row r="105" spans="1:10" ht="16.8" x14ac:dyDescent="0.35">
      <c r="A105" s="33" t="s">
        <v>34</v>
      </c>
      <c r="B105" s="32">
        <v>84</v>
      </c>
      <c r="C105" s="32"/>
      <c r="D105">
        <f>IFERROR(VLOOKUP($B105,FORM6_33!$B$4:$H$212,Barrelmiles!D$2,FALSE),0)</f>
        <v>730900327</v>
      </c>
      <c r="E105">
        <f>IFERROR(VLOOKUP($B105,FORM6_33!$B$4:$H$212,Barrelmiles!E$2,FALSE),0)</f>
        <v>796030793</v>
      </c>
      <c r="F105">
        <f>IFERROR(VLOOKUP($B105,FORM6_33!$B$4:$H$212,Barrelmiles!F$2,FALSE),0)</f>
        <v>787962027</v>
      </c>
      <c r="G105">
        <f>IFERROR(VLOOKUP($B105,FORM6_33!$B$4:$H$212,Barrelmiles!G$2,FALSE),0)</f>
        <v>903084866</v>
      </c>
      <c r="H105">
        <f>IFERROR(VLOOKUP($B105,FORM6_33!$B$4:$H$212,Barrelmiles!H$2,FALSE),0)</f>
        <v>1203142057</v>
      </c>
      <c r="I105">
        <f>IFERROR(VLOOKUP($B105,FORM6_33!$B$4:$H$212,Barrelmiles!I$2,FALSE),0)</f>
        <v>1011589972</v>
      </c>
      <c r="J105" t="b">
        <f t="shared" si="1"/>
        <v>0</v>
      </c>
    </row>
    <row r="106" spans="1:10" ht="16.8" x14ac:dyDescent="0.35">
      <c r="A106" s="33" t="s">
        <v>35</v>
      </c>
      <c r="B106" s="32">
        <v>85</v>
      </c>
      <c r="C106" s="32"/>
      <c r="D106">
        <f>IFERROR(VLOOKUP($B106,FORM6_33!$B$4:$H$212,Barrelmiles!D$2,FALSE),0)</f>
        <v>2504277932</v>
      </c>
      <c r="E106">
        <f>IFERROR(VLOOKUP($B106,FORM6_33!$B$4:$H$212,Barrelmiles!E$2,FALSE),0)</f>
        <v>2428388804</v>
      </c>
      <c r="F106">
        <f>IFERROR(VLOOKUP($B106,FORM6_33!$B$4:$H$212,Barrelmiles!F$2,FALSE),0)</f>
        <v>2425190645</v>
      </c>
      <c r="G106">
        <f>IFERROR(VLOOKUP($B106,FORM6_33!$B$4:$H$212,Barrelmiles!G$2,FALSE),0)</f>
        <v>2092485828</v>
      </c>
      <c r="H106">
        <f>IFERROR(VLOOKUP($B106,FORM6_33!$B$4:$H$212,Barrelmiles!H$2,FALSE),0)</f>
        <v>1937106692</v>
      </c>
      <c r="I106">
        <f>IFERROR(VLOOKUP($B106,FORM6_33!$B$4:$H$212,Barrelmiles!I$2,FALSE),0)</f>
        <v>1836954275</v>
      </c>
      <c r="J106" t="b">
        <f t="shared" si="1"/>
        <v>0</v>
      </c>
    </row>
    <row r="107" spans="1:10" ht="16.8" x14ac:dyDescent="0.35">
      <c r="A107" s="33" t="s">
        <v>36</v>
      </c>
      <c r="B107" s="32">
        <v>87</v>
      </c>
      <c r="C107" s="32"/>
      <c r="D107">
        <f>IFERROR(VLOOKUP($B107,FORM6_33!$B$4:$H$212,Barrelmiles!D$2,FALSE),0)</f>
        <v>213991791</v>
      </c>
      <c r="E107">
        <f>IFERROR(VLOOKUP($B107,FORM6_33!$B$4:$H$212,Barrelmiles!E$2,FALSE),0)</f>
        <v>242890134</v>
      </c>
      <c r="F107">
        <f>IFERROR(VLOOKUP($B107,FORM6_33!$B$4:$H$212,Barrelmiles!F$2,FALSE),0)</f>
        <v>271752900</v>
      </c>
      <c r="G107">
        <f>IFERROR(VLOOKUP($B107,FORM6_33!$B$4:$H$212,Barrelmiles!G$2,FALSE),0)</f>
        <v>237774927</v>
      </c>
      <c r="H107">
        <f>IFERROR(VLOOKUP($B107,FORM6_33!$B$4:$H$212,Barrelmiles!H$2,FALSE),0)</f>
        <v>216600417</v>
      </c>
      <c r="I107">
        <f>IFERROR(VLOOKUP($B107,FORM6_33!$B$4:$H$212,Barrelmiles!I$2,FALSE),0)</f>
        <v>227872082</v>
      </c>
      <c r="J107" t="b">
        <f t="shared" si="1"/>
        <v>0</v>
      </c>
    </row>
    <row r="108" spans="1:10" ht="16.8" x14ac:dyDescent="0.35">
      <c r="A108" s="33" t="s">
        <v>38</v>
      </c>
      <c r="B108" s="32">
        <v>89</v>
      </c>
      <c r="C108" s="32"/>
      <c r="D108">
        <f>IFERROR(VLOOKUP($B108,FORM6_33!$B$4:$H$212,Barrelmiles!D$2,FALSE),0)</f>
        <v>4342928350</v>
      </c>
      <c r="E108">
        <f>IFERROR(VLOOKUP($B108,FORM6_33!$B$4:$H$212,Barrelmiles!E$2,FALSE),0)</f>
        <v>1031991770</v>
      </c>
      <c r="F108">
        <f>IFERROR(VLOOKUP($B108,FORM6_33!$B$4:$H$212,Barrelmiles!F$2,FALSE),0)</f>
        <v>1010145830</v>
      </c>
      <c r="G108">
        <f>IFERROR(VLOOKUP($B108,FORM6_33!$B$4:$H$212,Barrelmiles!G$2,FALSE),0)</f>
        <v>1108212450</v>
      </c>
      <c r="H108">
        <f>IFERROR(VLOOKUP($B108,FORM6_33!$B$4:$H$212,Barrelmiles!H$2,FALSE),0)</f>
        <v>436270932</v>
      </c>
      <c r="I108">
        <f>IFERROR(VLOOKUP($B108,FORM6_33!$B$4:$H$212,Barrelmiles!I$2,FALSE),0)</f>
        <v>4374051620</v>
      </c>
      <c r="J108" t="b">
        <f t="shared" si="1"/>
        <v>0</v>
      </c>
    </row>
    <row r="109" spans="1:10" ht="16.8" x14ac:dyDescent="0.35">
      <c r="A109" s="33" t="s">
        <v>39</v>
      </c>
      <c r="B109" s="32">
        <v>91</v>
      </c>
      <c r="C109" s="32"/>
      <c r="D109">
        <f>IFERROR(VLOOKUP($B109,FORM6_33!$B$4:$H$212,Barrelmiles!D$2,FALSE),0)</f>
        <v>18813366871</v>
      </c>
      <c r="E109">
        <f>IFERROR(VLOOKUP($B109,FORM6_33!$B$4:$H$212,Barrelmiles!E$2,FALSE),0)</f>
        <v>19296090254</v>
      </c>
      <c r="F109">
        <f>IFERROR(VLOOKUP($B109,FORM6_33!$B$4:$H$212,Barrelmiles!F$2,FALSE),0)</f>
        <v>19480892388</v>
      </c>
      <c r="G109">
        <f>IFERROR(VLOOKUP($B109,FORM6_33!$B$4:$H$212,Barrelmiles!G$2,FALSE),0)</f>
        <v>18864109704</v>
      </c>
      <c r="H109">
        <f>IFERROR(VLOOKUP($B109,FORM6_33!$B$4:$H$212,Barrelmiles!H$2,FALSE),0)</f>
        <v>19388624027</v>
      </c>
      <c r="I109">
        <f>IFERROR(VLOOKUP($B109,FORM6_33!$B$4:$H$212,Barrelmiles!I$2,FALSE),0)</f>
        <v>19806203214</v>
      </c>
      <c r="J109" t="b">
        <f t="shared" si="1"/>
        <v>0</v>
      </c>
    </row>
    <row r="110" spans="1:10" ht="16.8" x14ac:dyDescent="0.35">
      <c r="A110" s="33" t="s">
        <v>41</v>
      </c>
      <c r="B110" s="32">
        <v>94</v>
      </c>
      <c r="C110" s="32"/>
      <c r="D110">
        <f>IFERROR(VLOOKUP($B110,FORM6_33!$B$4:$H$212,Barrelmiles!D$2,FALSE),0)</f>
        <v>1690281902</v>
      </c>
      <c r="E110">
        <f>IFERROR(VLOOKUP($B110,FORM6_33!$B$4:$H$212,Barrelmiles!E$2,FALSE),0)</f>
        <v>1511441483</v>
      </c>
      <c r="F110">
        <f>IFERROR(VLOOKUP($B110,FORM6_33!$B$4:$H$212,Barrelmiles!F$2,FALSE),0)</f>
        <v>1693134393</v>
      </c>
      <c r="G110">
        <f>IFERROR(VLOOKUP($B110,FORM6_33!$B$4:$H$212,Barrelmiles!G$2,FALSE),0)</f>
        <v>1828315128</v>
      </c>
      <c r="H110">
        <f>IFERROR(VLOOKUP($B110,FORM6_33!$B$4:$H$212,Barrelmiles!H$2,FALSE),0)</f>
        <v>1776346969</v>
      </c>
      <c r="I110">
        <f>IFERROR(VLOOKUP($B110,FORM6_33!$B$4:$H$212,Barrelmiles!I$2,FALSE),0)</f>
        <v>1650547648</v>
      </c>
      <c r="J110" t="b">
        <f t="shared" si="1"/>
        <v>0</v>
      </c>
    </row>
    <row r="111" spans="1:10" ht="16.8" x14ac:dyDescent="0.35">
      <c r="A111" s="33" t="s">
        <v>43</v>
      </c>
      <c r="B111" s="32">
        <v>96</v>
      </c>
      <c r="C111" s="32"/>
      <c r="D111">
        <f>IFERROR(VLOOKUP($B111,FORM6_33!$B$4:$H$212,Barrelmiles!D$2,FALSE),0)</f>
        <v>4804667857</v>
      </c>
      <c r="E111">
        <f>IFERROR(VLOOKUP($B111,FORM6_33!$B$4:$H$212,Barrelmiles!E$2,FALSE),0)</f>
        <v>3940957952</v>
      </c>
      <c r="F111">
        <f>IFERROR(VLOOKUP($B111,FORM6_33!$B$4:$H$212,Barrelmiles!F$2,FALSE),0)</f>
        <v>3732205631</v>
      </c>
      <c r="G111">
        <f>IFERROR(VLOOKUP($B111,FORM6_33!$B$4:$H$212,Barrelmiles!G$2,FALSE),0)</f>
        <v>2270096899</v>
      </c>
      <c r="H111">
        <f>IFERROR(VLOOKUP($B111,FORM6_33!$B$4:$H$212,Barrelmiles!H$2,FALSE),0)</f>
        <v>326178606</v>
      </c>
      <c r="I111">
        <f>IFERROR(VLOOKUP($B111,FORM6_33!$B$4:$H$212,Barrelmiles!I$2,FALSE),0)</f>
        <v>967080</v>
      </c>
      <c r="J111" t="b">
        <f t="shared" si="1"/>
        <v>0</v>
      </c>
    </row>
    <row r="112" spans="1:10" ht="16.8" x14ac:dyDescent="0.35">
      <c r="A112" s="33" t="s">
        <v>44</v>
      </c>
      <c r="B112" s="32">
        <v>99</v>
      </c>
      <c r="C112" s="32"/>
      <c r="D112">
        <f>IFERROR(VLOOKUP($B112,FORM6_33!$B$4:$H$212,Barrelmiles!D$2,FALSE),0)</f>
        <v>19741780577</v>
      </c>
      <c r="E112">
        <f>IFERROR(VLOOKUP($B112,FORM6_33!$B$4:$H$212,Barrelmiles!E$2,FALSE),0)</f>
        <v>22912824193</v>
      </c>
      <c r="F112">
        <f>IFERROR(VLOOKUP($B112,FORM6_33!$B$4:$H$212,Barrelmiles!F$2,FALSE),0)</f>
        <v>21569045011</v>
      </c>
      <c r="G112">
        <f>IFERROR(VLOOKUP($B112,FORM6_33!$B$4:$H$212,Barrelmiles!G$2,FALSE),0)</f>
        <v>20679985126</v>
      </c>
      <c r="H112">
        <f>IFERROR(VLOOKUP($B112,FORM6_33!$B$4:$H$212,Barrelmiles!H$2,FALSE),0)</f>
        <v>19258785225</v>
      </c>
      <c r="I112">
        <f>IFERROR(VLOOKUP($B112,FORM6_33!$B$4:$H$212,Barrelmiles!I$2,FALSE),0)</f>
        <v>20859212511</v>
      </c>
      <c r="J112" t="b">
        <f t="shared" si="1"/>
        <v>0</v>
      </c>
    </row>
    <row r="113" spans="1:10" ht="16.8" x14ac:dyDescent="0.35">
      <c r="A113" s="33" t="s">
        <v>45</v>
      </c>
      <c r="B113" s="32">
        <v>100</v>
      </c>
      <c r="C113" s="32"/>
      <c r="D113">
        <f>IFERROR(VLOOKUP($B113,FORM6_33!$B$4:$H$212,Barrelmiles!D$2,FALSE),0)</f>
        <v>430720649344</v>
      </c>
      <c r="E113">
        <f>IFERROR(VLOOKUP($B113,FORM6_33!$B$4:$H$212,Barrelmiles!E$2,FALSE),0)</f>
        <v>438960053381</v>
      </c>
      <c r="F113">
        <f>IFERROR(VLOOKUP($B113,FORM6_33!$B$4:$H$212,Barrelmiles!F$2,FALSE),0)</f>
        <v>449960877556</v>
      </c>
      <c r="G113">
        <f>IFERROR(VLOOKUP($B113,FORM6_33!$B$4:$H$212,Barrelmiles!G$2,FALSE),0)</f>
        <v>479246009577</v>
      </c>
      <c r="H113">
        <f>IFERROR(VLOOKUP($B113,FORM6_33!$B$4:$H$212,Barrelmiles!H$2,FALSE),0)</f>
        <v>487256121000</v>
      </c>
      <c r="I113">
        <f>IFERROR(VLOOKUP($B113,FORM6_33!$B$4:$H$212,Barrelmiles!I$2,FALSE),0)</f>
        <v>582350551086</v>
      </c>
      <c r="J113" t="b">
        <f t="shared" si="1"/>
        <v>0</v>
      </c>
    </row>
    <row r="114" spans="1:10" ht="16.8" x14ac:dyDescent="0.35">
      <c r="A114" s="33" t="s">
        <v>46</v>
      </c>
      <c r="B114" s="32">
        <v>102</v>
      </c>
      <c r="C114" s="32"/>
      <c r="D114">
        <f>IFERROR(VLOOKUP($B114,FORM6_33!$B$4:$H$212,Barrelmiles!D$2,FALSE),0)</f>
        <v>903867507</v>
      </c>
      <c r="E114">
        <f>IFERROR(VLOOKUP($B114,FORM6_33!$B$4:$H$212,Barrelmiles!E$2,FALSE),0)</f>
        <v>851328322</v>
      </c>
      <c r="F114">
        <f>IFERROR(VLOOKUP($B114,FORM6_33!$B$4:$H$212,Barrelmiles!F$2,FALSE),0)</f>
        <v>651104941</v>
      </c>
      <c r="G114">
        <f>IFERROR(VLOOKUP($B114,FORM6_33!$B$4:$H$212,Barrelmiles!G$2,FALSE),0)</f>
        <v>821522017</v>
      </c>
      <c r="H114">
        <f>IFERROR(VLOOKUP($B114,FORM6_33!$B$4:$H$212,Barrelmiles!H$2,FALSE),0)</f>
        <v>973332973</v>
      </c>
      <c r="I114">
        <f>IFERROR(VLOOKUP($B114,FORM6_33!$B$4:$H$212,Barrelmiles!I$2,FALSE),0)</f>
        <v>966479030</v>
      </c>
      <c r="J114" t="b">
        <f t="shared" si="1"/>
        <v>0</v>
      </c>
    </row>
    <row r="115" spans="1:10" ht="16.8" x14ac:dyDescent="0.35">
      <c r="A115" s="33" t="s">
        <v>47</v>
      </c>
      <c r="B115" s="32">
        <v>103</v>
      </c>
      <c r="C115" s="32"/>
      <c r="D115">
        <f>IFERROR(VLOOKUP($B115,FORM6_33!$B$4:$H$212,Barrelmiles!D$2,FALSE),0)</f>
        <v>145824457331</v>
      </c>
      <c r="E115">
        <f>IFERROR(VLOOKUP($B115,FORM6_33!$B$4:$H$212,Barrelmiles!E$2,FALSE),0)</f>
        <v>153077746546</v>
      </c>
      <c r="F115">
        <f>IFERROR(VLOOKUP($B115,FORM6_33!$B$4:$H$212,Barrelmiles!F$2,FALSE),0)</f>
        <v>126456248254</v>
      </c>
      <c r="G115">
        <f>IFERROR(VLOOKUP($B115,FORM6_33!$B$4:$H$212,Barrelmiles!G$2,FALSE),0)</f>
        <v>102671896403</v>
      </c>
      <c r="H115">
        <f>IFERROR(VLOOKUP($B115,FORM6_33!$B$4:$H$212,Barrelmiles!H$2,FALSE),0)</f>
        <v>81896701186</v>
      </c>
      <c r="I115">
        <f>IFERROR(VLOOKUP($B115,FORM6_33!$B$4:$H$212,Barrelmiles!I$2,FALSE),0)</f>
        <v>79560830427</v>
      </c>
      <c r="J115" t="b">
        <f t="shared" si="1"/>
        <v>0</v>
      </c>
    </row>
    <row r="116" spans="1:10" ht="16.8" x14ac:dyDescent="0.35">
      <c r="A116" s="33" t="s">
        <v>49</v>
      </c>
      <c r="B116" s="32">
        <v>107</v>
      </c>
      <c r="C116" s="32"/>
      <c r="D116">
        <f>IFERROR(VLOOKUP($B116,FORM6_33!$B$4:$H$212,Barrelmiles!D$2,FALSE),0)</f>
        <v>104626582200</v>
      </c>
      <c r="E116">
        <f>IFERROR(VLOOKUP($B116,FORM6_33!$B$4:$H$212,Barrelmiles!E$2,FALSE),0)</f>
        <v>101259738300</v>
      </c>
      <c r="F116">
        <f>IFERROR(VLOOKUP($B116,FORM6_33!$B$4:$H$212,Barrelmiles!F$2,FALSE),0)</f>
        <v>102373624300</v>
      </c>
      <c r="G116">
        <f>IFERROR(VLOOKUP($B116,FORM6_33!$B$4:$H$212,Barrelmiles!G$2,FALSE),0)</f>
        <v>97043072600</v>
      </c>
      <c r="H116">
        <f>IFERROR(VLOOKUP($B116,FORM6_33!$B$4:$H$212,Barrelmiles!H$2,FALSE),0)</f>
        <v>91420733200</v>
      </c>
      <c r="I116">
        <f>IFERROR(VLOOKUP($B116,FORM6_33!$B$4:$H$212,Barrelmiles!I$2,FALSE),0)</f>
        <v>93323774400</v>
      </c>
      <c r="J116" t="b">
        <f t="shared" si="1"/>
        <v>0</v>
      </c>
    </row>
    <row r="117" spans="1:10" ht="16.8" x14ac:dyDescent="0.35">
      <c r="A117" s="33" t="s">
        <v>50</v>
      </c>
      <c r="B117" s="32">
        <v>108</v>
      </c>
      <c r="C117" s="32"/>
      <c r="D117">
        <f>IFERROR(VLOOKUP($B117,FORM6_33!$B$4:$H$212,Barrelmiles!D$2,FALSE),0)</f>
        <v>62990786545</v>
      </c>
      <c r="E117">
        <f>IFERROR(VLOOKUP($B117,FORM6_33!$B$4:$H$212,Barrelmiles!E$2,FALSE),0)</f>
        <v>69392615429</v>
      </c>
      <c r="F117">
        <f>IFERROR(VLOOKUP($B117,FORM6_33!$B$4:$H$212,Barrelmiles!F$2,FALSE),0)</f>
        <v>69436294240</v>
      </c>
      <c r="G117">
        <f>IFERROR(VLOOKUP($B117,FORM6_33!$B$4:$H$212,Barrelmiles!G$2,FALSE),0)</f>
        <v>68136899126</v>
      </c>
      <c r="H117">
        <f>IFERROR(VLOOKUP($B117,FORM6_33!$B$4:$H$212,Barrelmiles!H$2,FALSE),0)</f>
        <v>65655319760</v>
      </c>
      <c r="I117">
        <f>IFERROR(VLOOKUP($B117,FORM6_33!$B$4:$H$212,Barrelmiles!I$2,FALSE),0)</f>
        <v>57702922913</v>
      </c>
      <c r="J117" t="b">
        <f t="shared" si="1"/>
        <v>0</v>
      </c>
    </row>
    <row r="118" spans="1:10" ht="16.8" x14ac:dyDescent="0.35">
      <c r="A118" s="33" t="s">
        <v>51</v>
      </c>
      <c r="B118" s="32">
        <v>113</v>
      </c>
      <c r="C118" s="32"/>
      <c r="D118">
        <f>IFERROR(VLOOKUP($B118,FORM6_33!$B$4:$H$212,Barrelmiles!D$2,FALSE),0)</f>
        <v>180137459</v>
      </c>
      <c r="E118">
        <f>IFERROR(VLOOKUP($B118,FORM6_33!$B$4:$H$212,Barrelmiles!E$2,FALSE),0)</f>
        <v>107303236</v>
      </c>
      <c r="F118">
        <f>IFERROR(VLOOKUP($B118,FORM6_33!$B$4:$H$212,Barrelmiles!F$2,FALSE),0)</f>
        <v>635714203</v>
      </c>
      <c r="G118">
        <f>IFERROR(VLOOKUP($B118,FORM6_33!$B$4:$H$212,Barrelmiles!G$2,FALSE),0)</f>
        <v>425472413</v>
      </c>
      <c r="H118">
        <f>IFERROR(VLOOKUP($B118,FORM6_33!$B$4:$H$212,Barrelmiles!H$2,FALSE),0)</f>
        <v>262677179</v>
      </c>
      <c r="I118">
        <f>IFERROR(VLOOKUP($B118,FORM6_33!$B$4:$H$212,Barrelmiles!I$2,FALSE),0)</f>
        <v>188029352</v>
      </c>
      <c r="J118" t="b">
        <f t="shared" si="1"/>
        <v>0</v>
      </c>
    </row>
    <row r="119" spans="1:10" ht="16.8" x14ac:dyDescent="0.35">
      <c r="A119" s="33" t="s">
        <v>52</v>
      </c>
      <c r="B119" s="32">
        <v>114</v>
      </c>
      <c r="C119" s="32"/>
      <c r="D119">
        <f>IFERROR(VLOOKUP($B119,FORM6_33!$B$4:$H$212,Barrelmiles!D$2,FALSE),0)</f>
        <v>24731337633</v>
      </c>
      <c r="E119">
        <f>IFERROR(VLOOKUP($B119,FORM6_33!$B$4:$H$212,Barrelmiles!E$2,FALSE),0)</f>
        <v>30061235462</v>
      </c>
      <c r="F119">
        <f>IFERROR(VLOOKUP($B119,FORM6_33!$B$4:$H$212,Barrelmiles!F$2,FALSE),0)</f>
        <v>31879999046</v>
      </c>
      <c r="G119">
        <f>IFERROR(VLOOKUP($B119,FORM6_33!$B$4:$H$212,Barrelmiles!G$2,FALSE),0)</f>
        <v>31625010325</v>
      </c>
      <c r="H119">
        <f>IFERROR(VLOOKUP($B119,FORM6_33!$B$4:$H$212,Barrelmiles!H$2,FALSE),0)</f>
        <v>10077358053</v>
      </c>
      <c r="I119">
        <f>IFERROR(VLOOKUP($B119,FORM6_33!$B$4:$H$212,Barrelmiles!I$2,FALSE),0)</f>
        <v>4686203148</v>
      </c>
      <c r="J119" t="b">
        <f t="shared" si="1"/>
        <v>0</v>
      </c>
    </row>
    <row r="120" spans="1:10" ht="16.8" x14ac:dyDescent="0.35">
      <c r="A120" s="33" t="s">
        <v>53</v>
      </c>
      <c r="B120" s="32">
        <v>115</v>
      </c>
      <c r="C120" s="32"/>
      <c r="D120">
        <f>IFERROR(VLOOKUP($B120,FORM6_33!$B$4:$H$212,Barrelmiles!D$2,FALSE),0)</f>
        <v>5821233312</v>
      </c>
      <c r="E120">
        <f>IFERROR(VLOOKUP($B120,FORM6_33!$B$4:$H$212,Barrelmiles!E$2,FALSE),0)</f>
        <v>5302164779</v>
      </c>
      <c r="F120">
        <f>IFERROR(VLOOKUP($B120,FORM6_33!$B$4:$H$212,Barrelmiles!F$2,FALSE),0)</f>
        <v>5692943814</v>
      </c>
      <c r="G120">
        <f>IFERROR(VLOOKUP($B120,FORM6_33!$B$4:$H$212,Barrelmiles!G$2,FALSE),0)</f>
        <v>6556231586</v>
      </c>
      <c r="H120">
        <f>IFERROR(VLOOKUP($B120,FORM6_33!$B$4:$H$212,Barrelmiles!H$2,FALSE),0)</f>
        <v>6670120628</v>
      </c>
      <c r="I120">
        <f>IFERROR(VLOOKUP($B120,FORM6_33!$B$4:$H$212,Barrelmiles!I$2,FALSE),0)</f>
        <v>6722263521</v>
      </c>
      <c r="J120" t="b">
        <f t="shared" si="1"/>
        <v>0</v>
      </c>
    </row>
    <row r="121" spans="1:10" ht="16.8" x14ac:dyDescent="0.35">
      <c r="A121" s="33" t="s">
        <v>54</v>
      </c>
      <c r="B121" s="32">
        <v>119</v>
      </c>
      <c r="C121" s="32"/>
      <c r="D121">
        <f>IFERROR(VLOOKUP($B121,FORM6_33!$B$4:$H$212,Barrelmiles!D$2,FALSE),0)</f>
        <v>5918433</v>
      </c>
      <c r="E121">
        <f>IFERROR(VLOOKUP($B121,FORM6_33!$B$4:$H$212,Barrelmiles!E$2,FALSE),0)</f>
        <v>7161169</v>
      </c>
      <c r="F121">
        <f>IFERROR(VLOOKUP($B121,FORM6_33!$B$4:$H$212,Barrelmiles!F$2,FALSE),0)</f>
        <v>6712343</v>
      </c>
      <c r="G121">
        <f>IFERROR(VLOOKUP($B121,FORM6_33!$B$4:$H$212,Barrelmiles!G$2,FALSE),0)</f>
        <v>5957577</v>
      </c>
      <c r="H121">
        <f>IFERROR(VLOOKUP($B121,FORM6_33!$B$4:$H$212,Barrelmiles!H$2,FALSE),0)</f>
        <v>5262580</v>
      </c>
      <c r="I121">
        <f>IFERROR(VLOOKUP($B121,FORM6_33!$B$4:$H$212,Barrelmiles!I$2,FALSE),0)</f>
        <v>1241659</v>
      </c>
      <c r="J121" t="b">
        <f t="shared" si="1"/>
        <v>0</v>
      </c>
    </row>
    <row r="122" spans="1:10" ht="16.8" x14ac:dyDescent="0.35">
      <c r="A122" s="33" t="s">
        <v>56</v>
      </c>
      <c r="B122" s="32">
        <v>122</v>
      </c>
      <c r="C122" s="32"/>
      <c r="D122">
        <f>IFERROR(VLOOKUP($B122,FORM6_33!$B$4:$H$212,Barrelmiles!D$2,FALSE),0)</f>
        <v>3410449068</v>
      </c>
      <c r="E122">
        <f>IFERROR(VLOOKUP($B122,FORM6_33!$B$4:$H$212,Barrelmiles!E$2,FALSE),0)</f>
        <v>3753838004</v>
      </c>
      <c r="F122">
        <f>IFERROR(VLOOKUP($B122,FORM6_33!$B$4:$H$212,Barrelmiles!F$2,FALSE),0)</f>
        <v>3607756891</v>
      </c>
      <c r="G122">
        <f>IFERROR(VLOOKUP($B122,FORM6_33!$B$4:$H$212,Barrelmiles!G$2,FALSE),0)</f>
        <v>3755197780</v>
      </c>
      <c r="H122">
        <f>IFERROR(VLOOKUP($B122,FORM6_33!$B$4:$H$212,Barrelmiles!H$2,FALSE),0)</f>
        <v>3107665986</v>
      </c>
      <c r="I122">
        <f>IFERROR(VLOOKUP($B122,FORM6_33!$B$4:$H$212,Barrelmiles!I$2,FALSE),0)</f>
        <v>3328396885</v>
      </c>
      <c r="J122" t="b">
        <f t="shared" si="1"/>
        <v>0</v>
      </c>
    </row>
    <row r="123" spans="1:10" ht="16.8" x14ac:dyDescent="0.35">
      <c r="A123" s="33" t="s">
        <v>57</v>
      </c>
      <c r="B123" s="32">
        <v>123</v>
      </c>
      <c r="C123" s="32"/>
      <c r="D123">
        <f>IFERROR(VLOOKUP($B123,FORM6_33!$B$4:$H$212,Barrelmiles!D$2,FALSE),0)</f>
        <v>18294978268</v>
      </c>
      <c r="E123">
        <f>IFERROR(VLOOKUP($B123,FORM6_33!$B$4:$H$212,Barrelmiles!E$2,FALSE),0)</f>
        <v>17767737718</v>
      </c>
      <c r="F123">
        <f>IFERROR(VLOOKUP($B123,FORM6_33!$B$4:$H$212,Barrelmiles!F$2,FALSE),0)</f>
        <v>18290094793</v>
      </c>
      <c r="G123">
        <f>IFERROR(VLOOKUP($B123,FORM6_33!$B$4:$H$212,Barrelmiles!G$2,FALSE),0)</f>
        <v>17480381312</v>
      </c>
      <c r="H123">
        <f>IFERROR(VLOOKUP($B123,FORM6_33!$B$4:$H$212,Barrelmiles!H$2,FALSE),0)</f>
        <v>18824483890</v>
      </c>
      <c r="I123">
        <f>IFERROR(VLOOKUP($B123,FORM6_33!$B$4:$H$212,Barrelmiles!I$2,FALSE),0)</f>
        <v>19096585852</v>
      </c>
      <c r="J123" t="b">
        <f t="shared" si="1"/>
        <v>0</v>
      </c>
    </row>
    <row r="124" spans="1:10" ht="16.8" x14ac:dyDescent="0.35">
      <c r="A124" s="33" t="s">
        <v>58</v>
      </c>
      <c r="B124" s="32">
        <v>124</v>
      </c>
      <c r="C124" s="32"/>
      <c r="D124">
        <f>IFERROR(VLOOKUP($B124,FORM6_33!$B$4:$H$212,Barrelmiles!D$2,FALSE),0)</f>
        <v>6300782000</v>
      </c>
      <c r="E124">
        <f>IFERROR(VLOOKUP($B124,FORM6_33!$B$4:$H$212,Barrelmiles!E$2,FALSE),0)</f>
        <v>6841592000</v>
      </c>
      <c r="F124">
        <f>IFERROR(VLOOKUP($B124,FORM6_33!$B$4:$H$212,Barrelmiles!F$2,FALSE),0)</f>
        <v>7344487000</v>
      </c>
      <c r="G124">
        <f>IFERROR(VLOOKUP($B124,FORM6_33!$B$4:$H$212,Barrelmiles!G$2,FALSE),0)</f>
        <v>7441840000</v>
      </c>
      <c r="H124">
        <f>IFERROR(VLOOKUP($B124,FORM6_33!$B$4:$H$212,Barrelmiles!H$2,FALSE),0)</f>
        <v>6851734000</v>
      </c>
      <c r="I124">
        <f>IFERROR(VLOOKUP($B124,FORM6_33!$B$4:$H$212,Barrelmiles!I$2,FALSE),0)</f>
        <v>7005004000</v>
      </c>
      <c r="J124" t="b">
        <f t="shared" si="1"/>
        <v>0</v>
      </c>
    </row>
    <row r="125" spans="1:10" ht="16.8" x14ac:dyDescent="0.35">
      <c r="A125" s="33" t="s">
        <v>59</v>
      </c>
      <c r="B125" s="32">
        <v>131</v>
      </c>
      <c r="C125" s="32"/>
      <c r="D125">
        <f>IFERROR(VLOOKUP($B125,FORM6_33!$B$4:$H$212,Barrelmiles!D$2,FALSE),0)</f>
        <v>17904827052</v>
      </c>
      <c r="E125">
        <f>IFERROR(VLOOKUP($B125,FORM6_33!$B$4:$H$212,Barrelmiles!E$2,FALSE),0)</f>
        <v>19575806853</v>
      </c>
      <c r="F125">
        <f>IFERROR(VLOOKUP($B125,FORM6_33!$B$4:$H$212,Barrelmiles!F$2,FALSE),0)</f>
        <v>19946844775</v>
      </c>
      <c r="G125">
        <f>IFERROR(VLOOKUP($B125,FORM6_33!$B$4:$H$212,Barrelmiles!G$2,FALSE),0)</f>
        <v>18645591113</v>
      </c>
      <c r="H125">
        <f>IFERROR(VLOOKUP($B125,FORM6_33!$B$4:$H$212,Barrelmiles!H$2,FALSE),0)</f>
        <v>16955158046</v>
      </c>
      <c r="I125">
        <f>IFERROR(VLOOKUP($B125,FORM6_33!$B$4:$H$212,Barrelmiles!I$2,FALSE),0)</f>
        <v>15155692987</v>
      </c>
      <c r="J125" t="b">
        <f t="shared" si="1"/>
        <v>0</v>
      </c>
    </row>
    <row r="126" spans="1:10" ht="16.8" x14ac:dyDescent="0.35">
      <c r="A126" s="33" t="s">
        <v>60</v>
      </c>
      <c r="B126" s="32">
        <v>132</v>
      </c>
      <c r="C126" s="32"/>
      <c r="D126">
        <f>IFERROR(VLOOKUP($B126,FORM6_33!$B$4:$H$212,Barrelmiles!D$2,FALSE),0)</f>
        <v>4234601955</v>
      </c>
      <c r="E126">
        <f>IFERROR(VLOOKUP($B126,FORM6_33!$B$4:$H$212,Barrelmiles!E$2,FALSE),0)</f>
        <v>3842896976</v>
      </c>
      <c r="F126">
        <f>IFERROR(VLOOKUP($B126,FORM6_33!$B$4:$H$212,Barrelmiles!F$2,FALSE),0)</f>
        <v>3549718280</v>
      </c>
      <c r="G126">
        <f>IFERROR(VLOOKUP($B126,FORM6_33!$B$4:$H$212,Barrelmiles!G$2,FALSE),0)</f>
        <v>4065255451</v>
      </c>
      <c r="H126">
        <f>IFERROR(VLOOKUP($B126,FORM6_33!$B$4:$H$212,Barrelmiles!H$2,FALSE),0)</f>
        <v>4580281670</v>
      </c>
      <c r="I126">
        <f>IFERROR(VLOOKUP($B126,FORM6_33!$B$4:$H$212,Barrelmiles!I$2,FALSE),0)</f>
        <v>4164828379</v>
      </c>
      <c r="J126" t="b">
        <f t="shared" si="1"/>
        <v>0</v>
      </c>
    </row>
    <row r="127" spans="1:10" ht="16.8" x14ac:dyDescent="0.35">
      <c r="A127" s="33" t="s">
        <v>61</v>
      </c>
      <c r="B127" s="32">
        <v>133</v>
      </c>
      <c r="C127" s="32"/>
      <c r="D127">
        <f>IFERROR(VLOOKUP($B127,FORM6_33!$B$4:$H$212,Barrelmiles!D$2,FALSE),0)</f>
        <v>105937948871</v>
      </c>
      <c r="E127">
        <f>IFERROR(VLOOKUP($B127,FORM6_33!$B$4:$H$212,Barrelmiles!E$2,FALSE),0)</f>
        <v>110657905568</v>
      </c>
      <c r="F127">
        <f>IFERROR(VLOOKUP($B127,FORM6_33!$B$4:$H$212,Barrelmiles!F$2,FALSE),0)</f>
        <v>112814362676</v>
      </c>
      <c r="G127">
        <f>IFERROR(VLOOKUP($B127,FORM6_33!$B$4:$H$212,Barrelmiles!G$2,FALSE),0)</f>
        <v>115231892983</v>
      </c>
      <c r="H127">
        <f>IFERROR(VLOOKUP($B127,FORM6_33!$B$4:$H$212,Barrelmiles!H$2,FALSE),0)</f>
        <v>127241743124</v>
      </c>
      <c r="I127">
        <f>IFERROR(VLOOKUP($B127,FORM6_33!$B$4:$H$212,Barrelmiles!I$2,FALSE),0)</f>
        <v>137022698853</v>
      </c>
      <c r="J127" t="b">
        <f t="shared" si="1"/>
        <v>0</v>
      </c>
    </row>
    <row r="128" spans="1:10" ht="16.8" x14ac:dyDescent="0.35">
      <c r="A128" s="33" t="s">
        <v>62</v>
      </c>
      <c r="B128" s="32">
        <v>134</v>
      </c>
      <c r="C128" s="32"/>
      <c r="D128">
        <f>IFERROR(VLOOKUP($B128,FORM6_33!$B$4:$H$212,Barrelmiles!D$2,FALSE),0)</f>
        <v>45475356559</v>
      </c>
      <c r="E128">
        <f>IFERROR(VLOOKUP($B128,FORM6_33!$B$4:$H$212,Barrelmiles!E$2,FALSE),0)</f>
        <v>48194353855</v>
      </c>
      <c r="F128">
        <f>IFERROR(VLOOKUP($B128,FORM6_33!$B$4:$H$212,Barrelmiles!F$2,FALSE),0)</f>
        <v>49878196247</v>
      </c>
      <c r="G128">
        <f>IFERROR(VLOOKUP($B128,FORM6_33!$B$4:$H$212,Barrelmiles!G$2,FALSE),0)</f>
        <v>52248798248</v>
      </c>
      <c r="H128">
        <f>IFERROR(VLOOKUP($B128,FORM6_33!$B$4:$H$212,Barrelmiles!H$2,FALSE),0)</f>
        <v>53543460434</v>
      </c>
      <c r="I128">
        <f>IFERROR(VLOOKUP($B128,FORM6_33!$B$4:$H$212,Barrelmiles!I$2,FALSE),0)</f>
        <v>51068675444</v>
      </c>
      <c r="J128" t="b">
        <f t="shared" si="1"/>
        <v>0</v>
      </c>
    </row>
    <row r="129" spans="1:10" ht="16.8" x14ac:dyDescent="0.35">
      <c r="A129" s="33" t="s">
        <v>63</v>
      </c>
      <c r="B129" s="32">
        <v>136</v>
      </c>
      <c r="C129" s="32"/>
      <c r="D129">
        <f>IFERROR(VLOOKUP($B129,FORM6_33!$B$4:$H$212,Barrelmiles!D$2,FALSE),0)</f>
        <v>64265242</v>
      </c>
      <c r="E129">
        <f>IFERROR(VLOOKUP($B129,FORM6_33!$B$4:$H$212,Barrelmiles!E$2,FALSE),0)</f>
        <v>59013086</v>
      </c>
      <c r="F129">
        <f>IFERROR(VLOOKUP($B129,FORM6_33!$B$4:$H$212,Barrelmiles!F$2,FALSE),0)</f>
        <v>52996188</v>
      </c>
      <c r="G129">
        <f>IFERROR(VLOOKUP($B129,FORM6_33!$B$4:$H$212,Barrelmiles!G$2,FALSE),0)</f>
        <v>45085264</v>
      </c>
      <c r="H129">
        <f>IFERROR(VLOOKUP($B129,FORM6_33!$B$4:$H$212,Barrelmiles!H$2,FALSE),0)</f>
        <v>44222752</v>
      </c>
      <c r="I129">
        <f>IFERROR(VLOOKUP($B129,FORM6_33!$B$4:$H$212,Barrelmiles!I$2,FALSE),0)</f>
        <v>39235812</v>
      </c>
      <c r="J129" t="b">
        <f t="shared" si="1"/>
        <v>0</v>
      </c>
    </row>
    <row r="130" spans="1:10" ht="16.8" x14ac:dyDescent="0.35">
      <c r="A130" s="33" t="s">
        <v>64</v>
      </c>
      <c r="B130" s="32">
        <v>139</v>
      </c>
      <c r="C130" s="32"/>
      <c r="D130">
        <f>IFERROR(VLOOKUP($B130,FORM6_33!$B$4:$H$212,Barrelmiles!D$2,FALSE),0)</f>
        <v>17804302444</v>
      </c>
      <c r="E130">
        <f>IFERROR(VLOOKUP($B130,FORM6_33!$B$4:$H$212,Barrelmiles!E$2,FALSE),0)</f>
        <v>16633543620</v>
      </c>
      <c r="F130">
        <f>IFERROR(VLOOKUP($B130,FORM6_33!$B$4:$H$212,Barrelmiles!F$2,FALSE),0)</f>
        <v>10395467302</v>
      </c>
      <c r="G130">
        <f>IFERROR(VLOOKUP($B130,FORM6_33!$B$4:$H$212,Barrelmiles!G$2,FALSE),0)</f>
        <v>9801179168</v>
      </c>
      <c r="H130">
        <f>IFERROR(VLOOKUP($B130,FORM6_33!$B$4:$H$212,Barrelmiles!H$2,FALSE),0)</f>
        <v>8967599212</v>
      </c>
      <c r="I130">
        <f>IFERROR(VLOOKUP($B130,FORM6_33!$B$4:$H$212,Barrelmiles!I$2,FALSE),0)</f>
        <v>5257119570</v>
      </c>
      <c r="J130" t="b">
        <f t="shared" si="1"/>
        <v>0</v>
      </c>
    </row>
    <row r="131" spans="1:10" ht="16.8" x14ac:dyDescent="0.35">
      <c r="A131" s="33" t="s">
        <v>65</v>
      </c>
      <c r="B131" s="32">
        <v>142</v>
      </c>
      <c r="C131" s="32"/>
      <c r="D131">
        <f>IFERROR(VLOOKUP($B131,FORM6_33!$B$4:$H$212,Barrelmiles!D$2,FALSE),0)</f>
        <v>1273598283</v>
      </c>
      <c r="E131">
        <f>IFERROR(VLOOKUP($B131,FORM6_33!$B$4:$H$212,Barrelmiles!E$2,FALSE),0)</f>
        <v>1455885500</v>
      </c>
      <c r="F131">
        <f>IFERROR(VLOOKUP($B131,FORM6_33!$B$4:$H$212,Barrelmiles!F$2,FALSE),0)</f>
        <v>1316747200</v>
      </c>
      <c r="G131">
        <f>IFERROR(VLOOKUP($B131,FORM6_33!$B$4:$H$212,Barrelmiles!G$2,FALSE),0)</f>
        <v>1329257400</v>
      </c>
      <c r="H131">
        <f>IFERROR(VLOOKUP($B131,FORM6_33!$B$4:$H$212,Barrelmiles!H$2,FALSE),0)</f>
        <v>1261096500</v>
      </c>
      <c r="I131">
        <f>IFERROR(VLOOKUP($B131,FORM6_33!$B$4:$H$212,Barrelmiles!I$2,FALSE),0)</f>
        <v>1029012700</v>
      </c>
      <c r="J131" t="b">
        <f t="shared" si="1"/>
        <v>0</v>
      </c>
    </row>
    <row r="132" spans="1:10" ht="16.8" x14ac:dyDescent="0.35">
      <c r="A132" s="33" t="s">
        <v>66</v>
      </c>
      <c r="B132" s="32">
        <v>143</v>
      </c>
      <c r="C132" s="32"/>
      <c r="D132">
        <f>IFERROR(VLOOKUP($B132,FORM6_33!$B$4:$H$212,Barrelmiles!D$2,FALSE),0)</f>
        <v>62347676000</v>
      </c>
      <c r="E132">
        <f>IFERROR(VLOOKUP($B132,FORM6_33!$B$4:$H$212,Barrelmiles!E$2,FALSE),0)</f>
        <v>62944173000</v>
      </c>
      <c r="F132">
        <f>IFERROR(VLOOKUP($B132,FORM6_33!$B$4:$H$212,Barrelmiles!F$2,FALSE),0)</f>
        <v>62119269000</v>
      </c>
      <c r="G132">
        <f>IFERROR(VLOOKUP($B132,FORM6_33!$B$4:$H$212,Barrelmiles!G$2,FALSE),0)</f>
        <v>61656780000</v>
      </c>
      <c r="H132">
        <f>IFERROR(VLOOKUP($B132,FORM6_33!$B$4:$H$212,Barrelmiles!H$2,FALSE),0)</f>
        <v>62605726000</v>
      </c>
      <c r="I132">
        <f>IFERROR(VLOOKUP($B132,FORM6_33!$B$4:$H$212,Barrelmiles!I$2,FALSE),0)</f>
        <v>63874620000</v>
      </c>
      <c r="J132" t="b">
        <f t="shared" ref="J132:J195" si="2">IF(COUNTIF(D132:I132,0),"TRUE")</f>
        <v>0</v>
      </c>
    </row>
    <row r="133" spans="1:10" ht="16.8" x14ac:dyDescent="0.35">
      <c r="A133" s="33" t="s">
        <v>68</v>
      </c>
      <c r="B133" s="32">
        <v>145</v>
      </c>
      <c r="C133" s="32"/>
      <c r="D133">
        <f>IFERROR(VLOOKUP($B133,FORM6_33!$B$4:$H$212,Barrelmiles!D$2,FALSE),0)</f>
        <v>26218944</v>
      </c>
      <c r="E133">
        <f>IFERROR(VLOOKUP($B133,FORM6_33!$B$4:$H$212,Barrelmiles!E$2,FALSE),0)</f>
        <v>28136808</v>
      </c>
      <c r="F133">
        <f>IFERROR(VLOOKUP($B133,FORM6_33!$B$4:$H$212,Barrelmiles!F$2,FALSE),0)</f>
        <v>29056716</v>
      </c>
      <c r="G133">
        <f>IFERROR(VLOOKUP($B133,FORM6_33!$B$4:$H$212,Barrelmiles!G$2,FALSE),0)</f>
        <v>27160237</v>
      </c>
      <c r="H133">
        <f>IFERROR(VLOOKUP($B133,FORM6_33!$B$4:$H$212,Barrelmiles!H$2,FALSE),0)</f>
        <v>25676018</v>
      </c>
      <c r="I133">
        <f>IFERROR(VLOOKUP($B133,FORM6_33!$B$4:$H$212,Barrelmiles!I$2,FALSE),0)</f>
        <v>27327381</v>
      </c>
      <c r="J133" t="b">
        <f t="shared" si="2"/>
        <v>0</v>
      </c>
    </row>
    <row r="134" spans="1:10" ht="16.8" x14ac:dyDescent="0.35">
      <c r="A134" s="33" t="s">
        <v>69</v>
      </c>
      <c r="B134" s="32">
        <v>147</v>
      </c>
      <c r="C134" s="32"/>
      <c r="D134">
        <f>IFERROR(VLOOKUP($B134,FORM6_33!$B$4:$H$212,Barrelmiles!D$2,FALSE),0)</f>
        <v>30831011758</v>
      </c>
      <c r="E134">
        <f>IFERROR(VLOOKUP($B134,FORM6_33!$B$4:$H$212,Barrelmiles!E$2,FALSE),0)</f>
        <v>24271128940</v>
      </c>
      <c r="F134">
        <f>IFERROR(VLOOKUP($B134,FORM6_33!$B$4:$H$212,Barrelmiles!F$2,FALSE),0)</f>
        <v>7899321820</v>
      </c>
      <c r="G134">
        <f>IFERROR(VLOOKUP($B134,FORM6_33!$B$4:$H$212,Barrelmiles!G$2,FALSE),0)</f>
        <v>16784580383</v>
      </c>
      <c r="H134">
        <f>IFERROR(VLOOKUP($B134,FORM6_33!$B$4:$H$212,Barrelmiles!H$2,FALSE),0)</f>
        <v>53157084903</v>
      </c>
      <c r="I134">
        <f>IFERROR(VLOOKUP($B134,FORM6_33!$B$4:$H$212,Barrelmiles!I$2,FALSE),0)</f>
        <v>59975836022</v>
      </c>
      <c r="J134" t="b">
        <f t="shared" si="2"/>
        <v>0</v>
      </c>
    </row>
    <row r="135" spans="1:10" ht="16.8" x14ac:dyDescent="0.35">
      <c r="A135" s="33" t="s">
        <v>70</v>
      </c>
      <c r="B135" s="32">
        <v>148</v>
      </c>
      <c r="C135" s="32"/>
      <c r="D135">
        <f>IFERROR(VLOOKUP($B135,FORM6_33!$B$4:$H$212,Barrelmiles!D$2,FALSE),0)</f>
        <v>61437004000</v>
      </c>
      <c r="E135">
        <f>IFERROR(VLOOKUP($B135,FORM6_33!$B$4:$H$212,Barrelmiles!E$2,FALSE),0)</f>
        <v>65139721000</v>
      </c>
      <c r="F135">
        <f>IFERROR(VLOOKUP($B135,FORM6_33!$B$4:$H$212,Barrelmiles!F$2,FALSE),0)</f>
        <v>64285963500</v>
      </c>
      <c r="G135">
        <f>IFERROR(VLOOKUP($B135,FORM6_33!$B$4:$H$212,Barrelmiles!G$2,FALSE),0)</f>
        <v>63334156900</v>
      </c>
      <c r="H135">
        <f>IFERROR(VLOOKUP($B135,FORM6_33!$B$4:$H$212,Barrelmiles!H$2,FALSE),0)</f>
        <v>54798264155</v>
      </c>
      <c r="I135">
        <f>IFERROR(VLOOKUP($B135,FORM6_33!$B$4:$H$212,Barrelmiles!I$2,FALSE),0)</f>
        <v>46771239900</v>
      </c>
      <c r="J135" t="b">
        <f t="shared" si="2"/>
        <v>0</v>
      </c>
    </row>
    <row r="136" spans="1:10" ht="16.8" x14ac:dyDescent="0.35">
      <c r="A136" s="33" t="s">
        <v>71</v>
      </c>
      <c r="B136" s="32">
        <v>149</v>
      </c>
      <c r="C136" s="32"/>
      <c r="D136">
        <f>IFERROR(VLOOKUP($B136,FORM6_33!$B$4:$H$212,Barrelmiles!D$2,FALSE),0)</f>
        <v>3039882319</v>
      </c>
      <c r="E136">
        <f>IFERROR(VLOOKUP($B136,FORM6_33!$B$4:$H$212,Barrelmiles!E$2,FALSE),0)</f>
        <v>4099180080</v>
      </c>
      <c r="F136">
        <f>IFERROR(VLOOKUP($B136,FORM6_33!$B$4:$H$212,Barrelmiles!F$2,FALSE),0)</f>
        <v>4383071749</v>
      </c>
      <c r="G136">
        <f>IFERROR(VLOOKUP($B136,FORM6_33!$B$4:$H$212,Barrelmiles!G$2,FALSE),0)</f>
        <v>4474136785</v>
      </c>
      <c r="H136">
        <f>IFERROR(VLOOKUP($B136,FORM6_33!$B$4:$H$212,Barrelmiles!H$2,FALSE),0)</f>
        <v>4195947701</v>
      </c>
      <c r="I136">
        <f>IFERROR(VLOOKUP($B136,FORM6_33!$B$4:$H$212,Barrelmiles!I$2,FALSE),0)</f>
        <v>4028606514</v>
      </c>
      <c r="J136" t="b">
        <f t="shared" si="2"/>
        <v>0</v>
      </c>
    </row>
    <row r="137" spans="1:10" ht="16.8" x14ac:dyDescent="0.35">
      <c r="A137" s="33" t="s">
        <v>73</v>
      </c>
      <c r="B137" s="32">
        <v>151</v>
      </c>
      <c r="C137" s="32"/>
      <c r="D137">
        <f>IFERROR(VLOOKUP($B137,FORM6_33!$B$4:$H$212,Barrelmiles!D$2,FALSE),0)</f>
        <v>5605438000</v>
      </c>
      <c r="E137">
        <f>IFERROR(VLOOKUP($B137,FORM6_33!$B$4:$H$212,Barrelmiles!E$2,FALSE),0)</f>
        <v>5642119023</v>
      </c>
      <c r="F137">
        <f>IFERROR(VLOOKUP($B137,FORM6_33!$B$4:$H$212,Barrelmiles!F$2,FALSE),0)</f>
        <v>6079472600</v>
      </c>
      <c r="G137">
        <f>IFERROR(VLOOKUP($B137,FORM6_33!$B$4:$H$212,Barrelmiles!G$2,FALSE),0)</f>
        <v>6469605500</v>
      </c>
      <c r="H137">
        <f>IFERROR(VLOOKUP($B137,FORM6_33!$B$4:$H$212,Barrelmiles!H$2,FALSE),0)</f>
        <v>5977525200</v>
      </c>
      <c r="I137">
        <f>IFERROR(VLOOKUP($B137,FORM6_33!$B$4:$H$212,Barrelmiles!I$2,FALSE),0)</f>
        <v>3891252200</v>
      </c>
      <c r="J137" t="b">
        <f t="shared" si="2"/>
        <v>0</v>
      </c>
    </row>
    <row r="138" spans="1:10" ht="16.8" x14ac:dyDescent="0.35">
      <c r="A138" s="33" t="s">
        <v>74</v>
      </c>
      <c r="B138" s="32">
        <v>153</v>
      </c>
      <c r="C138" s="32"/>
      <c r="D138">
        <f>IFERROR(VLOOKUP($B138,FORM6_33!$B$4:$H$212,Barrelmiles!D$2,FALSE),0)</f>
        <v>877317799</v>
      </c>
      <c r="E138">
        <f>IFERROR(VLOOKUP($B138,FORM6_33!$B$4:$H$212,Barrelmiles!E$2,FALSE),0)</f>
        <v>1108973045</v>
      </c>
      <c r="F138">
        <f>IFERROR(VLOOKUP($B138,FORM6_33!$B$4:$H$212,Barrelmiles!F$2,FALSE),0)</f>
        <v>2844385354</v>
      </c>
      <c r="G138">
        <f>IFERROR(VLOOKUP($B138,FORM6_33!$B$4:$H$212,Barrelmiles!G$2,FALSE),0)</f>
        <v>3083963998</v>
      </c>
      <c r="H138">
        <f>IFERROR(VLOOKUP($B138,FORM6_33!$B$4:$H$212,Barrelmiles!H$2,FALSE),0)</f>
        <v>3228426187</v>
      </c>
      <c r="I138">
        <f>IFERROR(VLOOKUP($B138,FORM6_33!$B$4:$H$212,Barrelmiles!I$2,FALSE),0)</f>
        <v>2940791624</v>
      </c>
      <c r="J138" t="b">
        <f t="shared" si="2"/>
        <v>0</v>
      </c>
    </row>
    <row r="139" spans="1:10" ht="16.8" x14ac:dyDescent="0.35">
      <c r="A139" s="33" t="s">
        <v>76</v>
      </c>
      <c r="B139" s="32">
        <v>157</v>
      </c>
      <c r="C139" s="32"/>
      <c r="D139">
        <f>IFERROR(VLOOKUP($B139,FORM6_33!$B$4:$H$212,Barrelmiles!D$2,FALSE),0)</f>
        <v>102698657972</v>
      </c>
      <c r="E139">
        <f>IFERROR(VLOOKUP($B139,FORM6_33!$B$4:$H$212,Barrelmiles!E$2,FALSE),0)</f>
        <v>96259389159</v>
      </c>
      <c r="F139">
        <f>IFERROR(VLOOKUP($B139,FORM6_33!$B$4:$H$212,Barrelmiles!F$2,FALSE),0)</f>
        <v>83852345467</v>
      </c>
      <c r="G139">
        <f>IFERROR(VLOOKUP($B139,FORM6_33!$B$4:$H$212,Barrelmiles!G$2,FALSE),0)</f>
        <v>64564943226</v>
      </c>
      <c r="H139">
        <f>IFERROR(VLOOKUP($B139,FORM6_33!$B$4:$H$212,Barrelmiles!H$2,FALSE),0)</f>
        <v>53316259424</v>
      </c>
      <c r="I139">
        <f>IFERROR(VLOOKUP($B139,FORM6_33!$B$4:$H$212,Barrelmiles!I$2,FALSE),0)</f>
        <v>50558115886</v>
      </c>
      <c r="J139" t="b">
        <f t="shared" si="2"/>
        <v>0</v>
      </c>
    </row>
    <row r="140" spans="1:10" ht="16.8" x14ac:dyDescent="0.35">
      <c r="A140" s="33" t="s">
        <v>77</v>
      </c>
      <c r="B140" s="32">
        <v>158</v>
      </c>
      <c r="C140" s="32"/>
      <c r="D140">
        <f>IFERROR(VLOOKUP($B140,FORM6_33!$B$4:$H$212,Barrelmiles!D$2,FALSE),0)</f>
        <v>14453147428</v>
      </c>
      <c r="E140">
        <f>IFERROR(VLOOKUP($B140,FORM6_33!$B$4:$H$212,Barrelmiles!E$2,FALSE),0)</f>
        <v>13158616458</v>
      </c>
      <c r="F140">
        <f>IFERROR(VLOOKUP($B140,FORM6_33!$B$4:$H$212,Barrelmiles!F$2,FALSE),0)</f>
        <v>15898596705</v>
      </c>
      <c r="G140">
        <f>IFERROR(VLOOKUP($B140,FORM6_33!$B$4:$H$212,Barrelmiles!G$2,FALSE),0)</f>
        <v>19377943028</v>
      </c>
      <c r="H140">
        <f>IFERROR(VLOOKUP($B140,FORM6_33!$B$4:$H$212,Barrelmiles!H$2,FALSE),0)</f>
        <v>30122741942</v>
      </c>
      <c r="I140">
        <f>IFERROR(VLOOKUP($B140,FORM6_33!$B$4:$H$212,Barrelmiles!I$2,FALSE),0)</f>
        <v>31176716402</v>
      </c>
      <c r="J140" t="b">
        <f t="shared" si="2"/>
        <v>0</v>
      </c>
    </row>
    <row r="141" spans="1:10" ht="16.8" x14ac:dyDescent="0.35">
      <c r="A141" s="33" t="s">
        <v>78</v>
      </c>
      <c r="B141" s="32">
        <v>162</v>
      </c>
      <c r="C141" s="32"/>
      <c r="D141">
        <f>IFERROR(VLOOKUP($B141,FORM6_33!$B$4:$H$212,Barrelmiles!D$2,FALSE),0)</f>
        <v>363374580</v>
      </c>
      <c r="E141">
        <f>IFERROR(VLOOKUP($B141,FORM6_33!$B$4:$H$212,Barrelmiles!E$2,FALSE),0)</f>
        <v>415164156</v>
      </c>
      <c r="F141">
        <f>IFERROR(VLOOKUP($B141,FORM6_33!$B$4:$H$212,Barrelmiles!F$2,FALSE),0)</f>
        <v>605188036</v>
      </c>
      <c r="G141">
        <f>IFERROR(VLOOKUP($B141,FORM6_33!$B$4:$H$212,Barrelmiles!G$2,FALSE),0)</f>
        <v>966095630</v>
      </c>
      <c r="H141">
        <f>IFERROR(VLOOKUP($B141,FORM6_33!$B$4:$H$212,Barrelmiles!H$2,FALSE),0)</f>
        <v>900591297</v>
      </c>
      <c r="I141">
        <f>IFERROR(VLOOKUP($B141,FORM6_33!$B$4:$H$212,Barrelmiles!I$2,FALSE),0)</f>
        <v>400008865</v>
      </c>
      <c r="J141" t="b">
        <f t="shared" si="2"/>
        <v>0</v>
      </c>
    </row>
    <row r="142" spans="1:10" ht="16.8" x14ac:dyDescent="0.35">
      <c r="A142" s="33" t="s">
        <v>79</v>
      </c>
      <c r="B142" s="32">
        <v>164</v>
      </c>
      <c r="C142" s="32"/>
      <c r="D142">
        <f>IFERROR(VLOOKUP($B142,FORM6_33!$B$4:$H$212,Barrelmiles!D$2,FALSE),0)</f>
        <v>1238962365</v>
      </c>
      <c r="E142">
        <f>IFERROR(VLOOKUP($B142,FORM6_33!$B$4:$H$212,Barrelmiles!E$2,FALSE),0)</f>
        <v>2009537275</v>
      </c>
      <c r="F142">
        <f>IFERROR(VLOOKUP($B142,FORM6_33!$B$4:$H$212,Barrelmiles!F$2,FALSE),0)</f>
        <v>2199775412</v>
      </c>
      <c r="G142">
        <f>IFERROR(VLOOKUP($B142,FORM6_33!$B$4:$H$212,Barrelmiles!G$2,FALSE),0)</f>
        <v>2175016484</v>
      </c>
      <c r="H142">
        <f>IFERROR(VLOOKUP($B142,FORM6_33!$B$4:$H$212,Barrelmiles!H$2,FALSE),0)</f>
        <v>2092229414</v>
      </c>
      <c r="I142">
        <f>IFERROR(VLOOKUP($B142,FORM6_33!$B$4:$H$212,Barrelmiles!I$2,FALSE),0)</f>
        <v>2225906530</v>
      </c>
      <c r="J142" t="b">
        <f t="shared" si="2"/>
        <v>0</v>
      </c>
    </row>
    <row r="143" spans="1:10" ht="16.8" x14ac:dyDescent="0.35">
      <c r="A143" s="33" t="s">
        <v>80</v>
      </c>
      <c r="B143" s="32">
        <v>165</v>
      </c>
      <c r="C143" s="32">
        <v>261</v>
      </c>
      <c r="D143">
        <f>IFERROR(VLOOKUP($B143,FORM6_33!$B$4:$H$212,Barrelmiles!D$2,FALSE),0)</f>
        <v>442308577</v>
      </c>
      <c r="E143">
        <f>IFERROR(VLOOKUP($B143,FORM6_33!$B$4:$H$212,Barrelmiles!E$2,FALSE),0)</f>
        <v>261484503</v>
      </c>
      <c r="F143">
        <f>IFERROR(VLOOKUP($B143,FORM6_33!$B$4:$H$212,Barrelmiles!F$2,FALSE),0)</f>
        <v>290733479</v>
      </c>
      <c r="G143">
        <f>IFERROR(VLOOKUP($B143,FORM6_33!$B$4:$H$212,Barrelmiles!G$2,FALSE),0)</f>
        <v>3375925</v>
      </c>
      <c r="H143">
        <f>IFERROR(VLOOKUP($B143,FORM6_33!$B$4:$H$212,Barrelmiles!H$2,FALSE),0)</f>
        <v>380103384</v>
      </c>
      <c r="I143">
        <f>IFERROR(VLOOKUP($B143,FORM6_33!$B$4:$H$212,Barrelmiles!I$2,FALSE),0)</f>
        <v>190605419</v>
      </c>
      <c r="J143" t="b">
        <f t="shared" si="2"/>
        <v>0</v>
      </c>
    </row>
    <row r="144" spans="1:10" ht="16.8" x14ac:dyDescent="0.35">
      <c r="A144" s="33" t="s">
        <v>81</v>
      </c>
      <c r="B144" s="32">
        <v>167</v>
      </c>
      <c r="C144" s="32"/>
      <c r="D144">
        <f>IFERROR(VLOOKUP($B144,FORM6_33!$B$4:$H$212,Barrelmiles!D$2,FALSE),0)</f>
        <v>3236615672</v>
      </c>
      <c r="E144">
        <f>IFERROR(VLOOKUP($B144,FORM6_33!$B$4:$H$212,Barrelmiles!E$2,FALSE),0)</f>
        <v>3394865862</v>
      </c>
      <c r="F144">
        <f>IFERROR(VLOOKUP($B144,FORM6_33!$B$4:$H$212,Barrelmiles!F$2,FALSE),0)</f>
        <v>2616401000</v>
      </c>
      <c r="G144">
        <f>IFERROR(VLOOKUP($B144,FORM6_33!$B$4:$H$212,Barrelmiles!G$2,FALSE),0)</f>
        <v>2251059138</v>
      </c>
      <c r="H144">
        <f>IFERROR(VLOOKUP($B144,FORM6_33!$B$4:$H$212,Barrelmiles!H$2,FALSE),0)</f>
        <v>1963383960</v>
      </c>
      <c r="I144">
        <f>IFERROR(VLOOKUP($B144,FORM6_33!$B$4:$H$212,Barrelmiles!I$2,FALSE),0)</f>
        <v>2169324083</v>
      </c>
      <c r="J144" t="b">
        <f t="shared" si="2"/>
        <v>0</v>
      </c>
    </row>
    <row r="145" spans="1:10" ht="16.8" x14ac:dyDescent="0.35">
      <c r="A145" s="33" t="s">
        <v>82</v>
      </c>
      <c r="B145" s="32">
        <v>169</v>
      </c>
      <c r="C145" s="32">
        <v>329</v>
      </c>
      <c r="D145">
        <f>IFERROR(VLOOKUP($B145,FORM6_33!$B$4:$H$212,Barrelmiles!D$2,FALSE)+VLOOKUP($C145,FORM6_33!$B$4:$H$212,Barrelmiles!D$2,FALSE),0)</f>
        <v>618461801</v>
      </c>
      <c r="E145">
        <f>IFERROR(VLOOKUP($B145,FORM6_33!$B$4:$H$212,Barrelmiles!E$2,FALSE)+VLOOKUP($C145,FORM6_33!$B$4:$H$212,Barrelmiles!E$2,FALSE),0)</f>
        <v>3042629244</v>
      </c>
      <c r="F145">
        <f>IFERROR(VLOOKUP($B145,FORM6_33!$B$4:$H$212,Barrelmiles!F$2,FALSE)+VLOOKUP($C145,FORM6_33!$B$4:$H$212,Barrelmiles!F$2,FALSE),0)</f>
        <v>2684183289</v>
      </c>
      <c r="G145">
        <f>IFERROR(VLOOKUP($B145,FORM6_33!$B$4:$H$212,Barrelmiles!G$2,FALSE)+VLOOKUP($C145,FORM6_33!$B$4:$H$212,Barrelmiles!G$2,FALSE),0)</f>
        <v>1610077707</v>
      </c>
      <c r="H145">
        <f>IFERROR(VLOOKUP($B145,FORM6_33!$B$4:$H$212,Barrelmiles!H$2,FALSE)+VLOOKUP($C145,FORM6_33!$B$4:$H$212,Barrelmiles!H$2,FALSE),0)</f>
        <v>10516924</v>
      </c>
      <c r="I145">
        <f>IFERROR(VLOOKUP($B145,FORM6_33!$B$4:$H$212,Barrelmiles!I$2,FALSE)+VLOOKUP($C145,FORM6_33!$B$4:$H$212,Barrelmiles!I$2,FALSE),0)</f>
        <v>11202494</v>
      </c>
      <c r="J145" t="b">
        <f t="shared" si="2"/>
        <v>0</v>
      </c>
    </row>
    <row r="146" spans="1:10" ht="16.8" x14ac:dyDescent="0.35">
      <c r="A146" s="33" t="s">
        <v>83</v>
      </c>
      <c r="B146" s="32">
        <v>171</v>
      </c>
      <c r="C146" s="32"/>
      <c r="D146">
        <f>IFERROR(VLOOKUP($B146,FORM6_33!$B$4:$H$212,Barrelmiles!D$2,FALSE),0)</f>
        <v>1111552010</v>
      </c>
      <c r="E146">
        <f>IFERROR(VLOOKUP($B146,FORM6_33!$B$4:$H$212,Barrelmiles!E$2,FALSE),0)</f>
        <v>1254144951</v>
      </c>
      <c r="F146">
        <f>IFERROR(VLOOKUP($B146,FORM6_33!$B$4:$H$212,Barrelmiles!F$2,FALSE),0)</f>
        <v>1134127660</v>
      </c>
      <c r="G146">
        <f>IFERROR(VLOOKUP($B146,FORM6_33!$B$4:$H$212,Barrelmiles!G$2,FALSE),0)</f>
        <v>1667623013</v>
      </c>
      <c r="H146">
        <f>IFERROR(VLOOKUP($B146,FORM6_33!$B$4:$H$212,Barrelmiles!H$2,FALSE),0)</f>
        <v>1331347870</v>
      </c>
      <c r="I146">
        <f>IFERROR(VLOOKUP($B146,FORM6_33!$B$4:$H$212,Barrelmiles!I$2,FALSE),0)</f>
        <v>2366206694</v>
      </c>
      <c r="J146" t="b">
        <f t="shared" si="2"/>
        <v>0</v>
      </c>
    </row>
    <row r="147" spans="1:10" ht="16.8" x14ac:dyDescent="0.35">
      <c r="A147" s="33" t="s">
        <v>84</v>
      </c>
      <c r="B147" s="32">
        <v>173</v>
      </c>
      <c r="C147" s="32"/>
      <c r="D147">
        <f>IFERROR(VLOOKUP($B147,FORM6_33!$B$4:$H$212,Barrelmiles!D$2,FALSE),0)</f>
        <v>2579661865</v>
      </c>
      <c r="E147">
        <f>IFERROR(VLOOKUP($B147,FORM6_33!$B$4:$H$212,Barrelmiles!E$2,FALSE),0)</f>
        <v>2224477176</v>
      </c>
      <c r="F147">
        <f>IFERROR(VLOOKUP($B147,FORM6_33!$B$4:$H$212,Barrelmiles!F$2,FALSE),0)</f>
        <v>1951647995</v>
      </c>
      <c r="G147">
        <f>IFERROR(VLOOKUP($B147,FORM6_33!$B$4:$H$212,Barrelmiles!G$2,FALSE),0)</f>
        <v>1608158553</v>
      </c>
      <c r="H147">
        <f>IFERROR(VLOOKUP($B147,FORM6_33!$B$4:$H$212,Barrelmiles!H$2,FALSE),0)</f>
        <v>1819280749</v>
      </c>
      <c r="I147">
        <f>IFERROR(VLOOKUP($B147,FORM6_33!$B$4:$H$212,Barrelmiles!I$2,FALSE),0)</f>
        <v>2154480497</v>
      </c>
      <c r="J147" t="b">
        <f t="shared" si="2"/>
        <v>0</v>
      </c>
    </row>
    <row r="148" spans="1:10" ht="16.8" x14ac:dyDescent="0.35">
      <c r="A148" s="33" t="s">
        <v>85</v>
      </c>
      <c r="B148" s="32">
        <v>175</v>
      </c>
      <c r="C148" s="32"/>
      <c r="D148">
        <f>IFERROR(VLOOKUP($B148,FORM6_33!$B$4:$H$212,Barrelmiles!D$2,FALSE),0)</f>
        <v>12329206465</v>
      </c>
      <c r="E148">
        <f>IFERROR(VLOOKUP($B148,FORM6_33!$B$4:$H$212,Barrelmiles!E$2,FALSE),0)</f>
        <v>12443478943</v>
      </c>
      <c r="F148">
        <f>IFERROR(VLOOKUP($B148,FORM6_33!$B$4:$H$212,Barrelmiles!F$2,FALSE),0)</f>
        <v>12565356176</v>
      </c>
      <c r="G148">
        <f>IFERROR(VLOOKUP($B148,FORM6_33!$B$4:$H$212,Barrelmiles!G$2,FALSE),0)</f>
        <v>11956306703</v>
      </c>
      <c r="H148">
        <f>IFERROR(VLOOKUP($B148,FORM6_33!$B$4:$H$212,Barrelmiles!H$2,FALSE),0)</f>
        <v>11674551939</v>
      </c>
      <c r="I148">
        <f>IFERROR(VLOOKUP($B148,FORM6_33!$B$4:$H$212,Barrelmiles!I$2,FALSE),0)</f>
        <v>12155631891</v>
      </c>
      <c r="J148" t="b">
        <f t="shared" si="2"/>
        <v>0</v>
      </c>
    </row>
    <row r="149" spans="1:10" ht="16.8" x14ac:dyDescent="0.35">
      <c r="A149" s="33" t="s">
        <v>86</v>
      </c>
      <c r="B149" s="32">
        <v>176</v>
      </c>
      <c r="C149" s="32"/>
      <c r="D149">
        <f>IFERROR(VLOOKUP($B149,FORM6_33!$B$4:$H$212,Barrelmiles!D$2,FALSE),0)</f>
        <v>37315755058</v>
      </c>
      <c r="E149">
        <f>IFERROR(VLOOKUP($B149,FORM6_33!$B$4:$H$212,Barrelmiles!E$2,FALSE),0)</f>
        <v>38052817201</v>
      </c>
      <c r="F149">
        <f>IFERROR(VLOOKUP($B149,FORM6_33!$B$4:$H$212,Barrelmiles!F$2,FALSE),0)</f>
        <v>33915209076</v>
      </c>
      <c r="G149">
        <f>IFERROR(VLOOKUP($B149,FORM6_33!$B$4:$H$212,Barrelmiles!G$2,FALSE),0)</f>
        <v>41918524195</v>
      </c>
      <c r="H149">
        <f>IFERROR(VLOOKUP($B149,FORM6_33!$B$4:$H$212,Barrelmiles!H$2,FALSE),0)</f>
        <v>41591156921</v>
      </c>
      <c r="I149">
        <f>IFERROR(VLOOKUP($B149,FORM6_33!$B$4:$H$212,Barrelmiles!I$2,FALSE),0)</f>
        <v>45223406256</v>
      </c>
      <c r="J149" t="b">
        <f t="shared" si="2"/>
        <v>0</v>
      </c>
    </row>
    <row r="150" spans="1:10" ht="16.8" x14ac:dyDescent="0.35">
      <c r="A150" s="33" t="s">
        <v>87</v>
      </c>
      <c r="B150" s="32">
        <v>177</v>
      </c>
      <c r="C150" s="32"/>
      <c r="D150">
        <f>IFERROR(VLOOKUP($B150,FORM6_33!$B$4:$H$212,Barrelmiles!D$2,FALSE),0)</f>
        <v>38092098865</v>
      </c>
      <c r="E150">
        <f>IFERROR(VLOOKUP($B150,FORM6_33!$B$4:$H$212,Barrelmiles!E$2,FALSE),0)</f>
        <v>37995490437</v>
      </c>
      <c r="F150">
        <f>IFERROR(VLOOKUP($B150,FORM6_33!$B$4:$H$212,Barrelmiles!F$2,FALSE),0)</f>
        <v>37018057288</v>
      </c>
      <c r="G150">
        <f>IFERROR(VLOOKUP($B150,FORM6_33!$B$4:$H$212,Barrelmiles!G$2,FALSE),0)</f>
        <v>38328223062</v>
      </c>
      <c r="H150">
        <f>IFERROR(VLOOKUP($B150,FORM6_33!$B$4:$H$212,Barrelmiles!H$2,FALSE),0)</f>
        <v>36803333432</v>
      </c>
      <c r="I150">
        <f>IFERROR(VLOOKUP($B150,FORM6_33!$B$4:$H$212,Barrelmiles!I$2,FALSE),0)</f>
        <v>37451322738</v>
      </c>
      <c r="J150" t="b">
        <f t="shared" si="2"/>
        <v>0</v>
      </c>
    </row>
    <row r="151" spans="1:10" ht="16.8" x14ac:dyDescent="0.35">
      <c r="A151" s="33" t="s">
        <v>88</v>
      </c>
      <c r="B151" s="32">
        <v>180</v>
      </c>
      <c r="C151" s="32"/>
      <c r="D151">
        <f>IFERROR(VLOOKUP($B151,FORM6_33!$B$4:$H$212,Barrelmiles!D$2,FALSE),0)</f>
        <v>83118402765</v>
      </c>
      <c r="E151">
        <f>IFERROR(VLOOKUP($B151,FORM6_33!$B$4:$H$212,Barrelmiles!E$2,FALSE),0)</f>
        <v>95644478185</v>
      </c>
      <c r="F151">
        <f>IFERROR(VLOOKUP($B151,FORM6_33!$B$4:$H$212,Barrelmiles!F$2,FALSE),0)</f>
        <v>98838026252</v>
      </c>
      <c r="G151">
        <f>IFERROR(VLOOKUP($B151,FORM6_33!$B$4:$H$212,Barrelmiles!G$2,FALSE),0)</f>
        <v>97579520769</v>
      </c>
      <c r="H151">
        <f>IFERROR(VLOOKUP($B151,FORM6_33!$B$4:$H$212,Barrelmiles!H$2,FALSE),0)</f>
        <v>114672335699</v>
      </c>
      <c r="I151">
        <f>IFERROR(VLOOKUP($B151,FORM6_33!$B$4:$H$212,Barrelmiles!I$2,FALSE),0)</f>
        <v>154119878784</v>
      </c>
      <c r="J151" t="b">
        <f t="shared" si="2"/>
        <v>0</v>
      </c>
    </row>
    <row r="152" spans="1:10" ht="16.8" x14ac:dyDescent="0.35">
      <c r="A152" s="33" t="s">
        <v>89</v>
      </c>
      <c r="B152" s="32">
        <v>181</v>
      </c>
      <c r="C152" s="32"/>
      <c r="D152">
        <f>IFERROR(VLOOKUP($B152,FORM6_33!$B$4:$H$212,Barrelmiles!D$2,FALSE),0)</f>
        <v>12413967314</v>
      </c>
      <c r="E152">
        <f>IFERROR(VLOOKUP($B152,FORM6_33!$B$4:$H$212,Barrelmiles!E$2,FALSE),0)</f>
        <v>11907533623</v>
      </c>
      <c r="F152">
        <f>IFERROR(VLOOKUP($B152,FORM6_33!$B$4:$H$212,Barrelmiles!F$2,FALSE),0)</f>
        <v>10943672260</v>
      </c>
      <c r="G152">
        <f>IFERROR(VLOOKUP($B152,FORM6_33!$B$4:$H$212,Barrelmiles!G$2,FALSE),0)</f>
        <v>11162784382</v>
      </c>
      <c r="H152">
        <f>IFERROR(VLOOKUP($B152,FORM6_33!$B$4:$H$212,Barrelmiles!H$2,FALSE),0)</f>
        <v>9794401716</v>
      </c>
      <c r="I152">
        <f>IFERROR(VLOOKUP($B152,FORM6_33!$B$4:$H$212,Barrelmiles!I$2,FALSE),0)</f>
        <v>10772475069</v>
      </c>
      <c r="J152" t="b">
        <f t="shared" si="2"/>
        <v>0</v>
      </c>
    </row>
    <row r="153" spans="1:10" ht="16.8" x14ac:dyDescent="0.35">
      <c r="A153" s="33" t="s">
        <v>90</v>
      </c>
      <c r="B153" s="32">
        <v>182</v>
      </c>
      <c r="C153" s="32"/>
      <c r="D153">
        <f>IFERROR(VLOOKUP($B153,FORM6_33!$B$4:$H$212,Barrelmiles!D$2,FALSE),0)</f>
        <v>7536052802</v>
      </c>
      <c r="E153">
        <f>IFERROR(VLOOKUP($B153,FORM6_33!$B$4:$H$212,Barrelmiles!E$2,FALSE),0)</f>
        <v>7498971209</v>
      </c>
      <c r="F153">
        <f>IFERROR(VLOOKUP($B153,FORM6_33!$B$4:$H$212,Barrelmiles!F$2,FALSE),0)</f>
        <v>7318258597</v>
      </c>
      <c r="G153">
        <f>IFERROR(VLOOKUP($B153,FORM6_33!$B$4:$H$212,Barrelmiles!G$2,FALSE),0)</f>
        <v>7349938205</v>
      </c>
      <c r="H153">
        <f>IFERROR(VLOOKUP($B153,FORM6_33!$B$4:$H$212,Barrelmiles!H$2,FALSE),0)</f>
        <v>7716134045</v>
      </c>
      <c r="I153">
        <f>IFERROR(VLOOKUP($B153,FORM6_33!$B$4:$H$212,Barrelmiles!I$2,FALSE),0)</f>
        <v>7437849296</v>
      </c>
      <c r="J153" t="b">
        <f t="shared" si="2"/>
        <v>0</v>
      </c>
    </row>
    <row r="154" spans="1:10" ht="16.8" x14ac:dyDescent="0.35">
      <c r="A154" s="33" t="s">
        <v>91</v>
      </c>
      <c r="B154" s="32">
        <v>183</v>
      </c>
      <c r="C154" s="32"/>
      <c r="D154">
        <f>IFERROR(VLOOKUP($B154,FORM6_33!$B$4:$H$212,Barrelmiles!D$2,FALSE),0)</f>
        <v>14587911946</v>
      </c>
      <c r="E154">
        <f>IFERROR(VLOOKUP($B154,FORM6_33!$B$4:$H$212,Barrelmiles!E$2,FALSE),0)</f>
        <v>14539351261</v>
      </c>
      <c r="F154">
        <f>IFERROR(VLOOKUP($B154,FORM6_33!$B$4:$H$212,Barrelmiles!F$2,FALSE),0)</f>
        <v>14580890145</v>
      </c>
      <c r="G154">
        <f>IFERROR(VLOOKUP($B154,FORM6_33!$B$4:$H$212,Barrelmiles!G$2,FALSE),0)</f>
        <v>14867141138</v>
      </c>
      <c r="H154">
        <f>IFERROR(VLOOKUP($B154,FORM6_33!$B$4:$H$212,Barrelmiles!H$2,FALSE),0)</f>
        <v>13064808974</v>
      </c>
      <c r="I154">
        <f>IFERROR(VLOOKUP($B154,FORM6_33!$B$4:$H$212,Barrelmiles!I$2,FALSE),0)</f>
        <v>15592844900</v>
      </c>
      <c r="J154" t="b">
        <f t="shared" si="2"/>
        <v>0</v>
      </c>
    </row>
    <row r="155" spans="1:10" ht="16.8" x14ac:dyDescent="0.35">
      <c r="A155" s="33" t="s">
        <v>92</v>
      </c>
      <c r="B155" s="32">
        <v>184</v>
      </c>
      <c r="C155" s="32"/>
      <c r="D155">
        <f>IFERROR(VLOOKUP($B155,FORM6_33!$B$4:$H$212,Barrelmiles!D$2,FALSE),0)</f>
        <v>2302027921</v>
      </c>
      <c r="E155">
        <f>IFERROR(VLOOKUP($B155,FORM6_33!$B$4:$H$212,Barrelmiles!E$2,FALSE),0)</f>
        <v>2071401972</v>
      </c>
      <c r="F155">
        <f>IFERROR(VLOOKUP($B155,FORM6_33!$B$4:$H$212,Barrelmiles!F$2,FALSE),0)</f>
        <v>2279272031</v>
      </c>
      <c r="G155">
        <f>IFERROR(VLOOKUP($B155,FORM6_33!$B$4:$H$212,Barrelmiles!G$2,FALSE),0)</f>
        <v>2235809025</v>
      </c>
      <c r="H155">
        <f>IFERROR(VLOOKUP($B155,FORM6_33!$B$4:$H$212,Barrelmiles!H$2,FALSE),0)</f>
        <v>2619834917</v>
      </c>
      <c r="I155">
        <f>IFERROR(VLOOKUP($B155,FORM6_33!$B$4:$H$212,Barrelmiles!I$2,FALSE),0)</f>
        <v>3112500607</v>
      </c>
      <c r="J155" t="b">
        <f t="shared" si="2"/>
        <v>0</v>
      </c>
    </row>
    <row r="156" spans="1:10" ht="16.8" x14ac:dyDescent="0.35">
      <c r="A156" s="33" t="s">
        <v>94</v>
      </c>
      <c r="B156" s="32">
        <v>187</v>
      </c>
      <c r="C156" s="32"/>
      <c r="D156">
        <f>IFERROR(VLOOKUP($B156,FORM6_33!$B$4:$H$212,Barrelmiles!D$2,FALSE),0)</f>
        <v>33411995239</v>
      </c>
      <c r="E156">
        <f>IFERROR(VLOOKUP($B156,FORM6_33!$B$4:$H$212,Barrelmiles!E$2,FALSE),0)</f>
        <v>31106418432</v>
      </c>
      <c r="F156">
        <f>IFERROR(VLOOKUP($B156,FORM6_33!$B$4:$H$212,Barrelmiles!F$2,FALSE),0)</f>
        <v>29660213569</v>
      </c>
      <c r="G156">
        <f>IFERROR(VLOOKUP($B156,FORM6_33!$B$4:$H$212,Barrelmiles!G$2,FALSE),0)</f>
        <v>27145120336</v>
      </c>
      <c r="H156">
        <f>IFERROR(VLOOKUP($B156,FORM6_33!$B$4:$H$212,Barrelmiles!H$2,FALSE),0)</f>
        <v>27395327871</v>
      </c>
      <c r="I156">
        <f>IFERROR(VLOOKUP($B156,FORM6_33!$B$4:$H$212,Barrelmiles!I$2,FALSE),0)</f>
        <v>32217155146</v>
      </c>
      <c r="J156" t="b">
        <f t="shared" si="2"/>
        <v>0</v>
      </c>
    </row>
    <row r="157" spans="1:10" ht="16.8" x14ac:dyDescent="0.35">
      <c r="A157" s="33" t="s">
        <v>95</v>
      </c>
      <c r="B157" s="32">
        <v>188</v>
      </c>
      <c r="C157" s="32"/>
      <c r="D157">
        <f>IFERROR(VLOOKUP($B157,FORM6_33!$B$4:$H$212,Barrelmiles!D$2,FALSE),0)</f>
        <v>91612144</v>
      </c>
      <c r="E157">
        <f>IFERROR(VLOOKUP($B157,FORM6_33!$B$4:$H$212,Barrelmiles!E$2,FALSE),0)</f>
        <v>78925028</v>
      </c>
      <c r="F157">
        <f>IFERROR(VLOOKUP($B157,FORM6_33!$B$4:$H$212,Barrelmiles!F$2,FALSE),0)</f>
        <v>75081214</v>
      </c>
      <c r="G157">
        <f>IFERROR(VLOOKUP($B157,FORM6_33!$B$4:$H$212,Barrelmiles!G$2,FALSE),0)</f>
        <v>69646616</v>
      </c>
      <c r="H157">
        <f>IFERROR(VLOOKUP($B157,FORM6_33!$B$4:$H$212,Barrelmiles!H$2,FALSE),0)</f>
        <v>64700792</v>
      </c>
      <c r="I157">
        <f>IFERROR(VLOOKUP($B157,FORM6_33!$B$4:$H$212,Barrelmiles!I$2,FALSE),0)</f>
        <v>58880900</v>
      </c>
      <c r="J157" t="b">
        <f t="shared" si="2"/>
        <v>0</v>
      </c>
    </row>
    <row r="158" spans="1:10" ht="16.8" x14ac:dyDescent="0.35">
      <c r="A158" s="33" t="s">
        <v>96</v>
      </c>
      <c r="B158" s="32">
        <v>190</v>
      </c>
      <c r="C158" s="32"/>
      <c r="D158">
        <f>IFERROR(VLOOKUP($B158,FORM6_33!$B$4:$H$212,Barrelmiles!D$2,FALSE),0)</f>
        <v>1290012727</v>
      </c>
      <c r="E158">
        <f>IFERROR(VLOOKUP($B158,FORM6_33!$B$4:$H$212,Barrelmiles!E$2,FALSE),0)</f>
        <v>1310089223</v>
      </c>
      <c r="F158">
        <f>IFERROR(VLOOKUP($B158,FORM6_33!$B$4:$H$212,Barrelmiles!F$2,FALSE),0)</f>
        <v>1492177942</v>
      </c>
      <c r="G158">
        <f>IFERROR(VLOOKUP($B158,FORM6_33!$B$4:$H$212,Barrelmiles!G$2,FALSE),0)</f>
        <v>1348223747</v>
      </c>
      <c r="H158">
        <f>IFERROR(VLOOKUP($B158,FORM6_33!$B$4:$H$212,Barrelmiles!H$2,FALSE),0)</f>
        <v>1250005709</v>
      </c>
      <c r="I158">
        <f>IFERROR(VLOOKUP($B158,FORM6_33!$B$4:$H$212,Barrelmiles!I$2,FALSE),0)</f>
        <v>1267846662</v>
      </c>
      <c r="J158" t="b">
        <f t="shared" si="2"/>
        <v>0</v>
      </c>
    </row>
    <row r="159" spans="1:10" ht="16.8" x14ac:dyDescent="0.35">
      <c r="A159" s="33" t="s">
        <v>98</v>
      </c>
      <c r="B159" s="32">
        <v>195</v>
      </c>
      <c r="C159" s="32"/>
      <c r="D159">
        <f>IFERROR(VLOOKUP($B159,FORM6_33!$B$4:$H$212,Barrelmiles!D$2,FALSE),0)</f>
        <v>558464850</v>
      </c>
      <c r="E159">
        <f>IFERROR(VLOOKUP($B159,FORM6_33!$B$4:$H$212,Barrelmiles!E$2,FALSE),0)</f>
        <v>544300260</v>
      </c>
      <c r="F159">
        <f>IFERROR(VLOOKUP($B159,FORM6_33!$B$4:$H$212,Barrelmiles!F$2,FALSE),0)</f>
        <v>405622950</v>
      </c>
      <c r="G159">
        <f>IFERROR(VLOOKUP($B159,FORM6_33!$B$4:$H$212,Barrelmiles!G$2,FALSE),0)</f>
        <v>372200280</v>
      </c>
      <c r="H159">
        <f>IFERROR(VLOOKUP($B159,FORM6_33!$B$4:$H$212,Barrelmiles!H$2,FALSE),0)</f>
        <v>355744020</v>
      </c>
      <c r="I159">
        <f>IFERROR(VLOOKUP($B159,FORM6_33!$B$4:$H$212,Barrelmiles!I$2,FALSE),0)</f>
        <v>418393200</v>
      </c>
      <c r="J159" t="b">
        <f t="shared" si="2"/>
        <v>0</v>
      </c>
    </row>
    <row r="160" spans="1:10" ht="16.8" x14ac:dyDescent="0.35">
      <c r="A160" s="33" t="s">
        <v>99</v>
      </c>
      <c r="B160" s="32">
        <v>196</v>
      </c>
      <c r="C160" s="32"/>
      <c r="D160">
        <f>IFERROR(VLOOKUP($B160,FORM6_33!$B$4:$H$212,Barrelmiles!D$2,FALSE),0)</f>
        <v>3875647795</v>
      </c>
      <c r="E160">
        <f>IFERROR(VLOOKUP($B160,FORM6_33!$B$4:$H$212,Barrelmiles!E$2,FALSE),0)</f>
        <v>5537648600</v>
      </c>
      <c r="F160">
        <f>IFERROR(VLOOKUP($B160,FORM6_33!$B$4:$H$212,Barrelmiles!F$2,FALSE),0)</f>
        <v>5654231895</v>
      </c>
      <c r="G160">
        <f>IFERROR(VLOOKUP($B160,FORM6_33!$B$4:$H$212,Barrelmiles!G$2,FALSE),0)</f>
        <v>5455132205</v>
      </c>
      <c r="H160">
        <f>IFERROR(VLOOKUP($B160,FORM6_33!$B$4:$H$212,Barrelmiles!H$2,FALSE),0)</f>
        <v>6075243265</v>
      </c>
      <c r="I160">
        <f>IFERROR(VLOOKUP($B160,FORM6_33!$B$4:$H$212,Barrelmiles!I$2,FALSE),0)</f>
        <v>7023974069</v>
      </c>
      <c r="J160" t="b">
        <f t="shared" si="2"/>
        <v>0</v>
      </c>
    </row>
    <row r="161" spans="1:10" ht="16.8" x14ac:dyDescent="0.35">
      <c r="A161" s="33" t="s">
        <v>100</v>
      </c>
      <c r="B161" s="32">
        <v>197</v>
      </c>
      <c r="C161" s="32"/>
      <c r="D161">
        <f>IFERROR(VLOOKUP($B161,FORM6_33!$B$4:$H$212,Barrelmiles!D$2,FALSE),0)</f>
        <v>471464640</v>
      </c>
      <c r="E161">
        <f>IFERROR(VLOOKUP($B161,FORM6_33!$B$4:$H$212,Barrelmiles!E$2,FALSE),0)</f>
        <v>496468530</v>
      </c>
      <c r="F161">
        <f>IFERROR(VLOOKUP($B161,FORM6_33!$B$4:$H$212,Barrelmiles!F$2,FALSE),0)</f>
        <v>358442400</v>
      </c>
      <c r="G161">
        <f>IFERROR(VLOOKUP($B161,FORM6_33!$B$4:$H$212,Barrelmiles!G$2,FALSE),0)</f>
        <v>341956950</v>
      </c>
      <c r="H161">
        <f>IFERROR(VLOOKUP($B161,FORM6_33!$B$4:$H$212,Barrelmiles!H$2,FALSE),0)</f>
        <v>336373920</v>
      </c>
      <c r="I161">
        <f>IFERROR(VLOOKUP($B161,FORM6_33!$B$4:$H$212,Barrelmiles!I$2,FALSE),0)</f>
        <v>366812460</v>
      </c>
      <c r="J161" t="b">
        <f t="shared" si="2"/>
        <v>0</v>
      </c>
    </row>
    <row r="162" spans="1:10" ht="16.8" x14ac:dyDescent="0.35">
      <c r="A162" s="33" t="s">
        <v>102</v>
      </c>
      <c r="B162" s="32">
        <v>214</v>
      </c>
      <c r="C162" s="32"/>
      <c r="D162">
        <f>IFERROR(VLOOKUP($B162,FORM6_33!$B$4:$H$212,Barrelmiles!D$2,FALSE),0)</f>
        <v>10542960050</v>
      </c>
      <c r="E162">
        <f>IFERROR(VLOOKUP($B162,FORM6_33!$B$4:$H$212,Barrelmiles!E$2,FALSE),0)</f>
        <v>9926803584</v>
      </c>
      <c r="F162">
        <f>IFERROR(VLOOKUP($B162,FORM6_33!$B$4:$H$212,Barrelmiles!F$2,FALSE),0)</f>
        <v>9034589499</v>
      </c>
      <c r="G162">
        <f>IFERROR(VLOOKUP($B162,FORM6_33!$B$4:$H$212,Barrelmiles!G$2,FALSE),0)</f>
        <v>10443363931</v>
      </c>
      <c r="H162">
        <f>IFERROR(VLOOKUP($B162,FORM6_33!$B$4:$H$212,Barrelmiles!H$2,FALSE),0)</f>
        <v>11053666053</v>
      </c>
      <c r="I162">
        <f>IFERROR(VLOOKUP($B162,FORM6_33!$B$4:$H$212,Barrelmiles!I$2,FALSE),0)</f>
        <v>12925797621</v>
      </c>
      <c r="J162" t="b">
        <f t="shared" si="2"/>
        <v>0</v>
      </c>
    </row>
    <row r="163" spans="1:10" ht="16.8" x14ac:dyDescent="0.35">
      <c r="A163" s="33" t="s">
        <v>104</v>
      </c>
      <c r="B163" s="32">
        <v>216</v>
      </c>
      <c r="C163" s="32">
        <v>72</v>
      </c>
      <c r="D163">
        <f>IFERROR(VLOOKUP($B163,FORM6_33!$B$4:$H$212,Barrelmiles!D$2,FALSE),0)</f>
        <v>15632751690</v>
      </c>
      <c r="E163">
        <f>IFERROR(VLOOKUP($B163,FORM6_33!$B$4:$H$212,Barrelmiles!E$2,FALSE),0)</f>
        <v>22672424969</v>
      </c>
      <c r="F163">
        <f>IFERROR(VLOOKUP($B163,FORM6_33!$B$4:$H$212,Barrelmiles!F$2,FALSE),0)</f>
        <v>25478805551</v>
      </c>
      <c r="G163">
        <f>IFERROR(VLOOKUP($B163,FORM6_33!$B$4:$H$212,Barrelmiles!G$2,FALSE),0)</f>
        <v>26211219404</v>
      </c>
      <c r="H163">
        <f>IFERROR(VLOOKUP($B163,FORM6_33!$B$4:$H$212,Barrelmiles!H$2,FALSE),0)</f>
        <v>12485911406</v>
      </c>
      <c r="I163">
        <f>IFERROR(VLOOKUP($B163,FORM6_33!$B$4:$H$212,Barrelmiles!I$2,FALSE),0)</f>
        <v>15461059361</v>
      </c>
      <c r="J163" t="b">
        <f t="shared" si="2"/>
        <v>0</v>
      </c>
    </row>
    <row r="164" spans="1:10" ht="16.8" x14ac:dyDescent="0.35">
      <c r="A164" s="33" t="s">
        <v>105</v>
      </c>
      <c r="B164" s="32">
        <v>217</v>
      </c>
      <c r="C164" s="32"/>
      <c r="D164">
        <f>IFERROR(VLOOKUP($B164,FORM6_33!$B$4:$H$212,Barrelmiles!D$2,FALSE),0)</f>
        <v>1118933466</v>
      </c>
      <c r="E164">
        <f>IFERROR(VLOOKUP($B164,FORM6_33!$B$4:$H$212,Barrelmiles!E$2,FALSE),0)</f>
        <v>1040280128</v>
      </c>
      <c r="F164">
        <f>IFERROR(VLOOKUP($B164,FORM6_33!$B$4:$H$212,Barrelmiles!F$2,FALSE),0)</f>
        <v>948071450</v>
      </c>
      <c r="G164">
        <f>IFERROR(VLOOKUP($B164,FORM6_33!$B$4:$H$212,Barrelmiles!G$2,FALSE),0)</f>
        <v>760099945</v>
      </c>
      <c r="H164">
        <f>IFERROR(VLOOKUP($B164,FORM6_33!$B$4:$H$212,Barrelmiles!H$2,FALSE),0)</f>
        <v>238567423</v>
      </c>
      <c r="I164">
        <f>IFERROR(VLOOKUP($B164,FORM6_33!$B$4:$H$212,Barrelmiles!I$2,FALSE),0)</f>
        <v>194606928</v>
      </c>
      <c r="J164" t="b">
        <f t="shared" si="2"/>
        <v>0</v>
      </c>
    </row>
    <row r="165" spans="1:10" ht="16.8" x14ac:dyDescent="0.35">
      <c r="A165" s="33" t="s">
        <v>106</v>
      </c>
      <c r="B165" s="32">
        <v>219</v>
      </c>
      <c r="C165" s="32"/>
      <c r="D165">
        <f>IFERROR(VLOOKUP($B165,FORM6_33!$B$4:$H$212,Barrelmiles!D$2,FALSE),0)</f>
        <v>25258335</v>
      </c>
      <c r="E165">
        <f>IFERROR(VLOOKUP($B165,FORM6_33!$B$4:$H$212,Barrelmiles!E$2,FALSE),0)</f>
        <v>26403425</v>
      </c>
      <c r="F165">
        <f>IFERROR(VLOOKUP($B165,FORM6_33!$B$4:$H$212,Barrelmiles!F$2,FALSE),0)</f>
        <v>28699140</v>
      </c>
      <c r="G165">
        <f>IFERROR(VLOOKUP($B165,FORM6_33!$B$4:$H$212,Barrelmiles!G$2,FALSE),0)</f>
        <v>28373510</v>
      </c>
      <c r="H165">
        <f>IFERROR(VLOOKUP($B165,FORM6_33!$B$4:$H$212,Barrelmiles!H$2,FALSE),0)</f>
        <v>29547523</v>
      </c>
      <c r="I165">
        <f>IFERROR(VLOOKUP($B165,FORM6_33!$B$4:$H$212,Barrelmiles!I$2,FALSE),0)</f>
        <v>29771950</v>
      </c>
      <c r="J165" t="b">
        <f t="shared" si="2"/>
        <v>0</v>
      </c>
    </row>
    <row r="166" spans="1:10" ht="16.8" x14ac:dyDescent="0.35">
      <c r="A166" s="33" t="s">
        <v>107</v>
      </c>
      <c r="B166" s="32">
        <v>221</v>
      </c>
      <c r="C166" s="32"/>
      <c r="D166">
        <f>IFERROR(VLOOKUP($B166,FORM6_33!$B$4:$H$212,Barrelmiles!D$2,FALSE),0)</f>
        <v>22390560506</v>
      </c>
      <c r="E166">
        <f>IFERROR(VLOOKUP($B166,FORM6_33!$B$4:$H$212,Barrelmiles!E$2,FALSE),0)</f>
        <v>16336461500</v>
      </c>
      <c r="F166">
        <f>IFERROR(VLOOKUP($B166,FORM6_33!$B$4:$H$212,Barrelmiles!F$2,FALSE),0)</f>
        <v>4987105292</v>
      </c>
      <c r="G166">
        <f>IFERROR(VLOOKUP($B166,FORM6_33!$B$4:$H$212,Barrelmiles!G$2,FALSE),0)</f>
        <v>123527405</v>
      </c>
      <c r="H166">
        <f>IFERROR(VLOOKUP($B166,FORM6_33!$B$4:$H$212,Barrelmiles!H$2,FALSE),0)</f>
        <v>177319478</v>
      </c>
      <c r="I166">
        <f>IFERROR(VLOOKUP($B166,FORM6_33!$B$4:$H$212,Barrelmiles!I$2,FALSE),0)</f>
        <v>960882330</v>
      </c>
      <c r="J166" t="b">
        <f t="shared" si="2"/>
        <v>0</v>
      </c>
    </row>
    <row r="167" spans="1:10" ht="16.8" x14ac:dyDescent="0.35">
      <c r="A167" s="33" t="s">
        <v>108</v>
      </c>
      <c r="B167" s="32">
        <v>223</v>
      </c>
      <c r="C167" s="32"/>
      <c r="D167">
        <f>IFERROR(VLOOKUP($B167,FORM6_33!$B$4:$H$212,Barrelmiles!D$2,FALSE),0)</f>
        <v>19114536536</v>
      </c>
      <c r="E167">
        <f>IFERROR(VLOOKUP($B167,FORM6_33!$B$4:$H$212,Barrelmiles!E$2,FALSE),0)</f>
        <v>25636944794</v>
      </c>
      <c r="F167">
        <f>IFERROR(VLOOKUP($B167,FORM6_33!$B$4:$H$212,Barrelmiles!F$2,FALSE),0)</f>
        <v>26090692600</v>
      </c>
      <c r="G167">
        <f>IFERROR(VLOOKUP($B167,FORM6_33!$B$4:$H$212,Barrelmiles!G$2,FALSE),0)</f>
        <v>26486903800</v>
      </c>
      <c r="H167">
        <f>IFERROR(VLOOKUP($B167,FORM6_33!$B$4:$H$212,Barrelmiles!H$2,FALSE),0)</f>
        <v>25254801000</v>
      </c>
      <c r="I167">
        <f>IFERROR(VLOOKUP($B167,FORM6_33!$B$4:$H$212,Barrelmiles!I$2,FALSE),0)</f>
        <v>22464485200</v>
      </c>
      <c r="J167" t="b">
        <f t="shared" si="2"/>
        <v>0</v>
      </c>
    </row>
    <row r="168" spans="1:10" ht="16.8" x14ac:dyDescent="0.35">
      <c r="A168" s="33" t="s">
        <v>109</v>
      </c>
      <c r="B168" s="32">
        <v>225</v>
      </c>
      <c r="C168" s="32"/>
      <c r="D168">
        <f>IFERROR(VLOOKUP($B168,FORM6_33!$B$4:$H$212,Barrelmiles!D$2,FALSE),0)</f>
        <v>8968464504</v>
      </c>
      <c r="E168">
        <f>IFERROR(VLOOKUP($B168,FORM6_33!$B$4:$H$212,Barrelmiles!E$2,FALSE),0)</f>
        <v>8881962169</v>
      </c>
      <c r="F168">
        <f>IFERROR(VLOOKUP($B168,FORM6_33!$B$4:$H$212,Barrelmiles!F$2,FALSE),0)</f>
        <v>8072332874</v>
      </c>
      <c r="G168">
        <f>IFERROR(VLOOKUP($B168,FORM6_33!$B$4:$H$212,Barrelmiles!G$2,FALSE),0)</f>
        <v>9149958282</v>
      </c>
      <c r="H168">
        <f>IFERROR(VLOOKUP($B168,FORM6_33!$B$4:$H$212,Barrelmiles!H$2,FALSE),0)</f>
        <v>8140528054</v>
      </c>
      <c r="I168">
        <f>IFERROR(VLOOKUP($B168,FORM6_33!$B$4:$H$212,Barrelmiles!I$2,FALSE),0)</f>
        <v>6352133961</v>
      </c>
      <c r="J168" t="b">
        <f t="shared" si="2"/>
        <v>0</v>
      </c>
    </row>
    <row r="169" spans="1:10" ht="16.8" x14ac:dyDescent="0.35">
      <c r="A169" s="33" t="s">
        <v>111</v>
      </c>
      <c r="B169" s="32">
        <v>228</v>
      </c>
      <c r="C169" s="32">
        <v>33</v>
      </c>
      <c r="D169">
        <f>IFERROR(VLOOKUP($B169,FORM6_33!$B$4:$H$212,Barrelmiles!D$2,FALSE)+VLOOKUP($C169,FORM6_33!$B$4:$H$212,Barrelmiles!D$2,FALSE),0)</f>
        <v>38266014147</v>
      </c>
      <c r="E169">
        <f>IFERROR(VLOOKUP($B169,FORM6_33!$B$4:$H$212,Barrelmiles!E$2,FALSE)+VLOOKUP($C169,FORM6_33!$B$4:$H$212,Barrelmiles!E$2,FALSE),0)</f>
        <v>43482901297</v>
      </c>
      <c r="F169">
        <f>IFERROR(VLOOKUP($B169,FORM6_33!$B$4:$H$212,Barrelmiles!F$2,FALSE)+VLOOKUP($C169,FORM6_33!$B$4:$H$212,Barrelmiles!F$2,FALSE),0)</f>
        <v>40548936922</v>
      </c>
      <c r="G169">
        <f>IFERROR(VLOOKUP($B169,FORM6_33!$B$4:$H$212,Barrelmiles!G$2,FALSE)+VLOOKUP($C169,FORM6_33!$B$4:$H$212,Barrelmiles!G$2,FALSE),0)</f>
        <v>40848694718</v>
      </c>
      <c r="H169">
        <f>IFERROR(VLOOKUP($B169,FORM6_33!$B$4:$H$212,Barrelmiles!H$2,FALSE)+VLOOKUP($C169,FORM6_33!$B$4:$H$212,Barrelmiles!H$2,FALSE),0)</f>
        <v>41087216222</v>
      </c>
      <c r="I169">
        <f>IFERROR(VLOOKUP($B169,FORM6_33!$B$4:$H$212,Barrelmiles!I$2,FALSE)+VLOOKUP($C169,FORM6_33!$B$4:$H$212,Barrelmiles!I$2,FALSE),0)</f>
        <v>52436279580</v>
      </c>
      <c r="J169" t="b">
        <f t="shared" si="2"/>
        <v>0</v>
      </c>
    </row>
    <row r="170" spans="1:10" ht="16.8" x14ac:dyDescent="0.35">
      <c r="A170" s="33" t="s">
        <v>112</v>
      </c>
      <c r="B170" s="32">
        <v>229</v>
      </c>
      <c r="C170" s="32"/>
      <c r="D170">
        <f>IFERROR(VLOOKUP($B170,FORM6_33!$B$4:$H$212,Barrelmiles!D$2,FALSE),0)</f>
        <v>73671920</v>
      </c>
      <c r="E170">
        <f>IFERROR(VLOOKUP($B170,FORM6_33!$B$4:$H$212,Barrelmiles!E$2,FALSE),0)</f>
        <v>68389880</v>
      </c>
      <c r="F170">
        <f>IFERROR(VLOOKUP($B170,FORM6_33!$B$4:$H$212,Barrelmiles!F$2,FALSE),0)</f>
        <v>63352480</v>
      </c>
      <c r="G170">
        <f>IFERROR(VLOOKUP($B170,FORM6_33!$B$4:$H$212,Barrelmiles!G$2,FALSE),0)</f>
        <v>70534838</v>
      </c>
      <c r="H170">
        <f>IFERROR(VLOOKUP($B170,FORM6_33!$B$4:$H$212,Barrelmiles!H$2,FALSE),0)</f>
        <v>96564207</v>
      </c>
      <c r="I170">
        <f>IFERROR(VLOOKUP($B170,FORM6_33!$B$4:$H$212,Barrelmiles!I$2,FALSE),0)</f>
        <v>94272800</v>
      </c>
      <c r="J170" t="b">
        <f t="shared" si="2"/>
        <v>0</v>
      </c>
    </row>
    <row r="171" spans="1:10" ht="16.8" x14ac:dyDescent="0.35">
      <c r="A171" s="33" t="s">
        <v>114</v>
      </c>
      <c r="B171" s="32">
        <v>231</v>
      </c>
      <c r="C171" s="32"/>
      <c r="D171">
        <f>IFERROR(VLOOKUP($B171,FORM6_33!$B$4:$H$212,Barrelmiles!D$2,FALSE),0)</f>
        <v>4092077127</v>
      </c>
      <c r="E171">
        <f>IFERROR(VLOOKUP($B171,FORM6_33!$B$4:$H$212,Barrelmiles!E$2,FALSE),0)</f>
        <v>4292735819</v>
      </c>
      <c r="F171">
        <f>IFERROR(VLOOKUP($B171,FORM6_33!$B$4:$H$212,Barrelmiles!F$2,FALSE),0)</f>
        <v>3814351440</v>
      </c>
      <c r="G171">
        <f>IFERROR(VLOOKUP($B171,FORM6_33!$B$4:$H$212,Barrelmiles!G$2,FALSE),0)</f>
        <v>3780305042</v>
      </c>
      <c r="H171">
        <f>IFERROR(VLOOKUP($B171,FORM6_33!$B$4:$H$212,Barrelmiles!H$2,FALSE),0)</f>
        <v>3667467263</v>
      </c>
      <c r="I171">
        <f>IFERROR(VLOOKUP($B171,FORM6_33!$B$4:$H$212,Barrelmiles!I$2,FALSE),0)</f>
        <v>3602189425</v>
      </c>
      <c r="J171" t="b">
        <f t="shared" si="2"/>
        <v>0</v>
      </c>
    </row>
    <row r="172" spans="1:10" ht="16.8" x14ac:dyDescent="0.35">
      <c r="A172" s="33" t="s">
        <v>115</v>
      </c>
      <c r="B172" s="32">
        <v>232</v>
      </c>
      <c r="C172" s="32"/>
      <c r="D172">
        <f>IFERROR(VLOOKUP($B172,FORM6_33!$B$4:$H$212,Barrelmiles!D$2,FALSE),0)</f>
        <v>1824040220</v>
      </c>
      <c r="E172">
        <f>IFERROR(VLOOKUP($B172,FORM6_33!$B$4:$H$212,Barrelmiles!E$2,FALSE),0)</f>
        <v>2129963275</v>
      </c>
      <c r="F172">
        <f>IFERROR(VLOOKUP($B172,FORM6_33!$B$4:$H$212,Barrelmiles!F$2,FALSE),0)</f>
        <v>3184026940</v>
      </c>
      <c r="G172">
        <f>IFERROR(VLOOKUP($B172,FORM6_33!$B$4:$H$212,Barrelmiles!G$2,FALSE),0)</f>
        <v>5143582191</v>
      </c>
      <c r="H172">
        <f>IFERROR(VLOOKUP($B172,FORM6_33!$B$4:$H$212,Barrelmiles!H$2,FALSE),0)</f>
        <v>4016652284</v>
      </c>
      <c r="I172">
        <f>IFERROR(VLOOKUP($B172,FORM6_33!$B$4:$H$212,Barrelmiles!I$2,FALSE),0)</f>
        <v>5622123076</v>
      </c>
      <c r="J172" t="b">
        <f t="shared" si="2"/>
        <v>0</v>
      </c>
    </row>
    <row r="173" spans="1:10" ht="16.8" x14ac:dyDescent="0.35">
      <c r="A173" s="33" t="s">
        <v>116</v>
      </c>
      <c r="B173" s="32">
        <v>233</v>
      </c>
      <c r="C173" s="32"/>
      <c r="D173">
        <f>IFERROR(VLOOKUP($B173,FORM6_33!$B$4:$H$212,Barrelmiles!D$2,FALSE),0)</f>
        <v>26556513019</v>
      </c>
      <c r="E173">
        <f>IFERROR(VLOOKUP($B173,FORM6_33!$B$4:$H$212,Barrelmiles!E$2,FALSE),0)</f>
        <v>30518880686</v>
      </c>
      <c r="F173">
        <f>IFERROR(VLOOKUP($B173,FORM6_33!$B$4:$H$212,Barrelmiles!F$2,FALSE),0)</f>
        <v>17224675592</v>
      </c>
      <c r="G173">
        <f>IFERROR(VLOOKUP($B173,FORM6_33!$B$4:$H$212,Barrelmiles!G$2,FALSE),0)</f>
        <v>32171085300</v>
      </c>
      <c r="H173">
        <f>IFERROR(VLOOKUP($B173,FORM6_33!$B$4:$H$212,Barrelmiles!H$2,FALSE),0)</f>
        <v>36569329408</v>
      </c>
      <c r="I173">
        <f>IFERROR(VLOOKUP($B173,FORM6_33!$B$4:$H$212,Barrelmiles!I$2,FALSE),0)</f>
        <v>39397537512</v>
      </c>
      <c r="J173" t="b">
        <f t="shared" si="2"/>
        <v>0</v>
      </c>
    </row>
    <row r="174" spans="1:10" ht="16.8" x14ac:dyDescent="0.35">
      <c r="A174" s="33" t="s">
        <v>117</v>
      </c>
      <c r="B174" s="32">
        <v>234</v>
      </c>
      <c r="C174" s="32"/>
      <c r="D174">
        <f>IFERROR(VLOOKUP($B174,FORM6_33!$B$4:$H$212,Barrelmiles!D$2,FALSE),0)</f>
        <v>198307279</v>
      </c>
      <c r="E174">
        <f>IFERROR(VLOOKUP($B174,FORM6_33!$B$4:$H$212,Barrelmiles!E$2,FALSE),0)</f>
        <v>304319340</v>
      </c>
      <c r="F174">
        <f>IFERROR(VLOOKUP($B174,FORM6_33!$B$4:$H$212,Barrelmiles!F$2,FALSE),0)</f>
        <v>429657492</v>
      </c>
      <c r="G174">
        <f>IFERROR(VLOOKUP($B174,FORM6_33!$B$4:$H$212,Barrelmiles!G$2,FALSE),0)</f>
        <v>378416328</v>
      </c>
      <c r="H174">
        <f>IFERROR(VLOOKUP($B174,FORM6_33!$B$4:$H$212,Barrelmiles!H$2,FALSE),0)</f>
        <v>249613816</v>
      </c>
      <c r="I174">
        <f>IFERROR(VLOOKUP($B174,FORM6_33!$B$4:$H$212,Barrelmiles!I$2,FALSE),0)</f>
        <v>316974778</v>
      </c>
      <c r="J174" t="b">
        <f t="shared" si="2"/>
        <v>0</v>
      </c>
    </row>
    <row r="175" spans="1:10" ht="16.8" x14ac:dyDescent="0.35">
      <c r="A175" s="33" t="s">
        <v>118</v>
      </c>
      <c r="B175" s="32">
        <v>236</v>
      </c>
      <c r="C175" s="32"/>
      <c r="D175">
        <f>IFERROR(VLOOKUP($B175,FORM6_33!$B$4:$H$212,Barrelmiles!D$2,FALSE),0)</f>
        <v>14423067428</v>
      </c>
      <c r="E175">
        <f>IFERROR(VLOOKUP($B175,FORM6_33!$B$4:$H$212,Barrelmiles!E$2,FALSE),0)</f>
        <v>14871440193</v>
      </c>
      <c r="F175">
        <f>IFERROR(VLOOKUP($B175,FORM6_33!$B$4:$H$212,Barrelmiles!F$2,FALSE),0)</f>
        <v>16568608356</v>
      </c>
      <c r="G175">
        <f>IFERROR(VLOOKUP($B175,FORM6_33!$B$4:$H$212,Barrelmiles!G$2,FALSE),0)</f>
        <v>21752756973</v>
      </c>
      <c r="H175">
        <f>IFERROR(VLOOKUP($B175,FORM6_33!$B$4:$H$212,Barrelmiles!H$2,FALSE),0)</f>
        <v>21634976444</v>
      </c>
      <c r="I175">
        <f>IFERROR(VLOOKUP($B175,FORM6_33!$B$4:$H$212,Barrelmiles!I$2,FALSE),0)</f>
        <v>23911558193</v>
      </c>
      <c r="J175" t="b">
        <f t="shared" si="2"/>
        <v>0</v>
      </c>
    </row>
    <row r="176" spans="1:10" ht="16.8" x14ac:dyDescent="0.35">
      <c r="A176" s="33" t="s">
        <v>119</v>
      </c>
      <c r="B176" s="32">
        <v>238</v>
      </c>
      <c r="C176" s="32"/>
      <c r="D176">
        <f>IFERROR(VLOOKUP($B176,FORM6_33!$B$4:$H$212,Barrelmiles!D$2,FALSE),0)</f>
        <v>31909333339</v>
      </c>
      <c r="E176">
        <f>IFERROR(VLOOKUP($B176,FORM6_33!$B$4:$H$212,Barrelmiles!E$2,FALSE),0)</f>
        <v>32503182183</v>
      </c>
      <c r="F176">
        <f>IFERROR(VLOOKUP($B176,FORM6_33!$B$4:$H$212,Barrelmiles!F$2,FALSE),0)</f>
        <v>35801460266</v>
      </c>
      <c r="G176">
        <f>IFERROR(VLOOKUP($B176,FORM6_33!$B$4:$H$212,Barrelmiles!G$2,FALSE),0)</f>
        <v>35348161210</v>
      </c>
      <c r="H176">
        <f>IFERROR(VLOOKUP($B176,FORM6_33!$B$4:$H$212,Barrelmiles!H$2,FALSE),0)</f>
        <v>31766056205</v>
      </c>
      <c r="I176">
        <f>IFERROR(VLOOKUP($B176,FORM6_33!$B$4:$H$212,Barrelmiles!I$2,FALSE),0)</f>
        <v>31594344182</v>
      </c>
      <c r="J176" t="b">
        <f t="shared" si="2"/>
        <v>0</v>
      </c>
    </row>
    <row r="177" spans="1:10" ht="16.8" x14ac:dyDescent="0.35">
      <c r="A177" s="33" t="s">
        <v>120</v>
      </c>
      <c r="B177" s="32">
        <v>239</v>
      </c>
      <c r="C177" s="32"/>
      <c r="D177">
        <f>IFERROR(VLOOKUP($B177,FORM6_33!$B$4:$H$212,Barrelmiles!D$2,FALSE),0)</f>
        <v>3845058969</v>
      </c>
      <c r="E177">
        <f>IFERROR(VLOOKUP($B177,FORM6_33!$B$4:$H$212,Barrelmiles!E$2,FALSE),0)</f>
        <v>4024234505</v>
      </c>
      <c r="F177">
        <f>IFERROR(VLOOKUP($B177,FORM6_33!$B$4:$H$212,Barrelmiles!F$2,FALSE),0)</f>
        <v>3879305722</v>
      </c>
      <c r="G177">
        <f>IFERROR(VLOOKUP($B177,FORM6_33!$B$4:$H$212,Barrelmiles!G$2,FALSE),0)</f>
        <v>3826866923</v>
      </c>
      <c r="H177">
        <f>IFERROR(VLOOKUP($B177,FORM6_33!$B$4:$H$212,Barrelmiles!H$2,FALSE),0)</f>
        <v>4235250851</v>
      </c>
      <c r="I177">
        <f>IFERROR(VLOOKUP($B177,FORM6_33!$B$4:$H$212,Barrelmiles!I$2,FALSE),0)</f>
        <v>4064667576</v>
      </c>
      <c r="J177" t="b">
        <f t="shared" si="2"/>
        <v>0</v>
      </c>
    </row>
    <row r="178" spans="1:10" ht="16.8" x14ac:dyDescent="0.35">
      <c r="A178" s="33" t="s">
        <v>121</v>
      </c>
      <c r="B178" s="32">
        <v>240</v>
      </c>
      <c r="C178" s="32"/>
      <c r="D178">
        <f>IFERROR(VLOOKUP($B178,FORM6_33!$B$4:$H$212,Barrelmiles!D$2,FALSE),0)</f>
        <v>9656625369</v>
      </c>
      <c r="E178">
        <f>IFERROR(VLOOKUP($B178,FORM6_33!$B$4:$H$212,Barrelmiles!E$2,FALSE),0)</f>
        <v>10551289994</v>
      </c>
      <c r="F178">
        <f>IFERROR(VLOOKUP($B178,FORM6_33!$B$4:$H$212,Barrelmiles!F$2,FALSE),0)</f>
        <v>11159803160</v>
      </c>
      <c r="G178">
        <f>IFERROR(VLOOKUP($B178,FORM6_33!$B$4:$H$212,Barrelmiles!G$2,FALSE),0)</f>
        <v>12387685220</v>
      </c>
      <c r="H178">
        <f>IFERROR(VLOOKUP($B178,FORM6_33!$B$4:$H$212,Barrelmiles!H$2,FALSE),0)</f>
        <v>11433360425</v>
      </c>
      <c r="I178">
        <f>IFERROR(VLOOKUP($B178,FORM6_33!$B$4:$H$212,Barrelmiles!I$2,FALSE),0)</f>
        <v>12452356168</v>
      </c>
      <c r="J178" t="b">
        <f t="shared" si="2"/>
        <v>0</v>
      </c>
    </row>
    <row r="179" spans="1:10" ht="16.8" x14ac:dyDescent="0.35">
      <c r="A179" s="33" t="s">
        <v>122</v>
      </c>
      <c r="B179" s="32">
        <v>241</v>
      </c>
      <c r="C179" s="32"/>
      <c r="D179">
        <f>IFERROR(VLOOKUP($B179,FORM6_33!$B$4:$H$212,Barrelmiles!D$2,FALSE),0)</f>
        <v>975952110</v>
      </c>
      <c r="E179">
        <f>IFERROR(VLOOKUP($B179,FORM6_33!$B$4:$H$212,Barrelmiles!E$2,FALSE),0)</f>
        <v>1055178724</v>
      </c>
      <c r="F179">
        <f>IFERROR(VLOOKUP($B179,FORM6_33!$B$4:$H$212,Barrelmiles!F$2,FALSE),0)</f>
        <v>1050368565</v>
      </c>
      <c r="G179">
        <f>IFERROR(VLOOKUP($B179,FORM6_33!$B$4:$H$212,Barrelmiles!G$2,FALSE),0)</f>
        <v>1133237504</v>
      </c>
      <c r="H179">
        <f>IFERROR(VLOOKUP($B179,FORM6_33!$B$4:$H$212,Barrelmiles!H$2,FALSE),0)</f>
        <v>1029006508</v>
      </c>
      <c r="I179">
        <f>IFERROR(VLOOKUP($B179,FORM6_33!$B$4:$H$212,Barrelmiles!I$2,FALSE),0)</f>
        <v>1028887316</v>
      </c>
      <c r="J179" t="b">
        <f t="shared" si="2"/>
        <v>0</v>
      </c>
    </row>
    <row r="180" spans="1:10" ht="16.8" x14ac:dyDescent="0.35">
      <c r="A180" s="33" t="s">
        <v>123</v>
      </c>
      <c r="B180" s="32">
        <v>242</v>
      </c>
      <c r="C180" s="32"/>
      <c r="D180">
        <f>IFERROR(VLOOKUP($B180,FORM6_33!$B$4:$H$212,Barrelmiles!D$2,FALSE),0)</f>
        <v>11487949420</v>
      </c>
      <c r="E180">
        <f>IFERROR(VLOOKUP($B180,FORM6_33!$B$4:$H$212,Barrelmiles!E$2,FALSE),0)</f>
        <v>11687428917</v>
      </c>
      <c r="F180">
        <f>IFERROR(VLOOKUP($B180,FORM6_33!$B$4:$H$212,Barrelmiles!F$2,FALSE),0)</f>
        <v>10865701498</v>
      </c>
      <c r="G180">
        <f>IFERROR(VLOOKUP($B180,FORM6_33!$B$4:$H$212,Barrelmiles!G$2,FALSE),0)</f>
        <v>12174928924</v>
      </c>
      <c r="H180">
        <f>IFERROR(VLOOKUP($B180,FORM6_33!$B$4:$H$212,Barrelmiles!H$2,FALSE),0)</f>
        <v>12013788237</v>
      </c>
      <c r="I180">
        <f>IFERROR(VLOOKUP($B180,FORM6_33!$B$4:$H$212,Barrelmiles!I$2,FALSE),0)</f>
        <v>11038484833</v>
      </c>
      <c r="J180" t="b">
        <f t="shared" si="2"/>
        <v>0</v>
      </c>
    </row>
    <row r="181" spans="1:10" ht="16.8" x14ac:dyDescent="0.35">
      <c r="A181" s="33" t="s">
        <v>124</v>
      </c>
      <c r="B181" s="32">
        <v>243</v>
      </c>
      <c r="C181" s="32"/>
      <c r="D181">
        <f>IFERROR(VLOOKUP($B181,FORM6_33!$B$4:$H$212,Barrelmiles!D$2,FALSE),0)</f>
        <v>10798443014</v>
      </c>
      <c r="E181">
        <f>IFERROR(VLOOKUP($B181,FORM6_33!$B$4:$H$212,Barrelmiles!E$2,FALSE),0)</f>
        <v>10455175892</v>
      </c>
      <c r="F181">
        <f>IFERROR(VLOOKUP($B181,FORM6_33!$B$4:$H$212,Barrelmiles!F$2,FALSE),0)</f>
        <v>9865970587</v>
      </c>
      <c r="G181">
        <f>IFERROR(VLOOKUP($B181,FORM6_33!$B$4:$H$212,Barrelmiles!G$2,FALSE),0)</f>
        <v>10240841690</v>
      </c>
      <c r="H181">
        <f>IFERROR(VLOOKUP($B181,FORM6_33!$B$4:$H$212,Barrelmiles!H$2,FALSE),0)</f>
        <v>10311190890</v>
      </c>
      <c r="I181">
        <f>IFERROR(VLOOKUP($B181,FORM6_33!$B$4:$H$212,Barrelmiles!I$2,FALSE),0)</f>
        <v>10177844664</v>
      </c>
      <c r="J181" t="b">
        <f t="shared" si="2"/>
        <v>0</v>
      </c>
    </row>
    <row r="182" spans="1:10" ht="16.8" x14ac:dyDescent="0.35">
      <c r="A182" s="33" t="s">
        <v>125</v>
      </c>
      <c r="B182" s="32">
        <v>246</v>
      </c>
      <c r="C182" s="32"/>
      <c r="D182">
        <f>IFERROR(VLOOKUP($B182,FORM6_33!$B$4:$H$212,Barrelmiles!D$2,FALSE),0)</f>
        <v>2639011598</v>
      </c>
      <c r="E182">
        <f>IFERROR(VLOOKUP($B182,FORM6_33!$B$4:$H$212,Barrelmiles!E$2,FALSE),0)</f>
        <v>2978609494</v>
      </c>
      <c r="F182">
        <f>IFERROR(VLOOKUP($B182,FORM6_33!$B$4:$H$212,Barrelmiles!F$2,FALSE),0)</f>
        <v>3256277736</v>
      </c>
      <c r="G182">
        <f>IFERROR(VLOOKUP($B182,FORM6_33!$B$4:$H$212,Barrelmiles!G$2,FALSE),0)</f>
        <v>6874550804</v>
      </c>
      <c r="H182">
        <f>IFERROR(VLOOKUP($B182,FORM6_33!$B$4:$H$212,Barrelmiles!H$2,FALSE),0)</f>
        <v>6259160330</v>
      </c>
      <c r="I182">
        <f>IFERROR(VLOOKUP($B182,FORM6_33!$B$4:$H$212,Barrelmiles!I$2,FALSE),0)</f>
        <v>7045936459</v>
      </c>
      <c r="J182" t="b">
        <f t="shared" si="2"/>
        <v>0</v>
      </c>
    </row>
    <row r="183" spans="1:10" ht="16.8" x14ac:dyDescent="0.35">
      <c r="A183" s="33" t="s">
        <v>126</v>
      </c>
      <c r="B183" s="32">
        <v>248</v>
      </c>
      <c r="C183" s="32"/>
      <c r="D183">
        <f>IFERROR(VLOOKUP($B183,FORM6_33!$B$4:$H$212,Barrelmiles!D$2,FALSE),0)</f>
        <v>1726939450</v>
      </c>
      <c r="E183">
        <f>IFERROR(VLOOKUP($B183,FORM6_33!$B$4:$H$212,Barrelmiles!E$2,FALSE),0)</f>
        <v>1645785473</v>
      </c>
      <c r="F183">
        <f>IFERROR(VLOOKUP($B183,FORM6_33!$B$4:$H$212,Barrelmiles!F$2,FALSE),0)</f>
        <v>1650431442</v>
      </c>
      <c r="G183">
        <f>IFERROR(VLOOKUP($B183,FORM6_33!$B$4:$H$212,Barrelmiles!G$2,FALSE),0)</f>
        <v>1721677275</v>
      </c>
      <c r="H183">
        <f>IFERROR(VLOOKUP($B183,FORM6_33!$B$4:$H$212,Barrelmiles!H$2,FALSE),0)</f>
        <v>1716540479</v>
      </c>
      <c r="I183">
        <f>IFERROR(VLOOKUP($B183,FORM6_33!$B$4:$H$212,Barrelmiles!I$2,FALSE),0)</f>
        <v>1768199235</v>
      </c>
      <c r="J183" t="b">
        <f t="shared" si="2"/>
        <v>0</v>
      </c>
    </row>
    <row r="184" spans="1:10" ht="16.8" x14ac:dyDescent="0.35">
      <c r="A184" s="33" t="s">
        <v>127</v>
      </c>
      <c r="B184" s="32">
        <v>249</v>
      </c>
      <c r="C184" s="32"/>
      <c r="D184">
        <f>IFERROR(VLOOKUP($B184,FORM6_33!$B$4:$H$212,Barrelmiles!D$2,FALSE),0)</f>
        <v>48307191592</v>
      </c>
      <c r="E184">
        <f>IFERROR(VLOOKUP($B184,FORM6_33!$B$4:$H$212,Barrelmiles!E$2,FALSE),0)</f>
        <v>51695581126</v>
      </c>
      <c r="F184">
        <f>IFERROR(VLOOKUP($B184,FORM6_33!$B$4:$H$212,Barrelmiles!F$2,FALSE),0)</f>
        <v>54246994292</v>
      </c>
      <c r="G184">
        <f>IFERROR(VLOOKUP($B184,FORM6_33!$B$4:$H$212,Barrelmiles!G$2,FALSE),0)</f>
        <v>54132428399</v>
      </c>
      <c r="H184">
        <f>IFERROR(VLOOKUP($B184,FORM6_33!$B$4:$H$212,Barrelmiles!H$2,FALSE),0)</f>
        <v>39270395686</v>
      </c>
      <c r="I184">
        <f>IFERROR(VLOOKUP($B184,FORM6_33!$B$4:$H$212,Barrelmiles!I$2,FALSE),0)</f>
        <v>36392057728</v>
      </c>
      <c r="J184" t="b">
        <f t="shared" si="2"/>
        <v>0</v>
      </c>
    </row>
    <row r="185" spans="1:10" ht="16.8" x14ac:dyDescent="0.35">
      <c r="A185" s="33" t="s">
        <v>128</v>
      </c>
      <c r="B185" s="32">
        <v>250</v>
      </c>
      <c r="C185" s="32"/>
      <c r="D185">
        <f>IFERROR(VLOOKUP($B185,FORM6_33!$B$4:$H$212,Barrelmiles!D$2,FALSE),0)</f>
        <v>753505200</v>
      </c>
      <c r="E185">
        <f>IFERROR(VLOOKUP($B185,FORM6_33!$B$4:$H$212,Barrelmiles!E$2,FALSE),0)</f>
        <v>755244000</v>
      </c>
      <c r="F185">
        <f>IFERROR(VLOOKUP($B185,FORM6_33!$B$4:$H$212,Barrelmiles!F$2,FALSE),0)</f>
        <v>712845756</v>
      </c>
      <c r="G185">
        <f>IFERROR(VLOOKUP($B185,FORM6_33!$B$4:$H$212,Barrelmiles!G$2,FALSE),0)</f>
        <v>734679626</v>
      </c>
      <c r="H185">
        <f>IFERROR(VLOOKUP($B185,FORM6_33!$B$4:$H$212,Barrelmiles!H$2,FALSE),0)</f>
        <v>767973780</v>
      </c>
      <c r="I185">
        <f>IFERROR(VLOOKUP($B185,FORM6_33!$B$4:$H$212,Barrelmiles!I$2,FALSE),0)</f>
        <v>719374757</v>
      </c>
      <c r="J185" t="b">
        <f t="shared" si="2"/>
        <v>0</v>
      </c>
    </row>
    <row r="186" spans="1:10" ht="16.8" x14ac:dyDescent="0.35">
      <c r="A186" s="33" t="s">
        <v>129</v>
      </c>
      <c r="B186" s="32">
        <v>251</v>
      </c>
      <c r="C186" s="32"/>
      <c r="D186">
        <f>IFERROR(VLOOKUP($B186,FORM6_33!$B$4:$H$212,Barrelmiles!D$2,FALSE),0)</f>
        <v>165757638</v>
      </c>
      <c r="E186">
        <f>IFERROR(VLOOKUP($B186,FORM6_33!$B$4:$H$212,Barrelmiles!E$2,FALSE),0)</f>
        <v>135523067</v>
      </c>
      <c r="F186">
        <f>IFERROR(VLOOKUP($B186,FORM6_33!$B$4:$H$212,Barrelmiles!F$2,FALSE),0)</f>
        <v>121487888</v>
      </c>
      <c r="G186">
        <f>IFERROR(VLOOKUP($B186,FORM6_33!$B$4:$H$212,Barrelmiles!G$2,FALSE),0)</f>
        <v>107596923</v>
      </c>
      <c r="H186">
        <f>IFERROR(VLOOKUP($B186,FORM6_33!$B$4:$H$212,Barrelmiles!H$2,FALSE),0)</f>
        <v>112195410</v>
      </c>
      <c r="I186">
        <f>IFERROR(VLOOKUP($B186,FORM6_33!$B$4:$H$212,Barrelmiles!I$2,FALSE),0)</f>
        <v>110226177</v>
      </c>
      <c r="J186" t="b">
        <f t="shared" si="2"/>
        <v>0</v>
      </c>
    </row>
    <row r="187" spans="1:10" ht="16.8" x14ac:dyDescent="0.35">
      <c r="A187" s="33" t="s">
        <v>130</v>
      </c>
      <c r="B187" s="32">
        <v>252</v>
      </c>
      <c r="C187" s="32"/>
      <c r="D187">
        <f>IFERROR(VLOOKUP($B187,FORM6_33!$B$4:$H$212,Barrelmiles!D$2,FALSE),0)</f>
        <v>10149607490</v>
      </c>
      <c r="E187">
        <f>IFERROR(VLOOKUP($B187,FORM6_33!$B$4:$H$212,Barrelmiles!E$2,FALSE),0)</f>
        <v>9868000867</v>
      </c>
      <c r="F187">
        <f>IFERROR(VLOOKUP($B187,FORM6_33!$B$4:$H$212,Barrelmiles!F$2,FALSE),0)</f>
        <v>10691643842</v>
      </c>
      <c r="G187">
        <f>IFERROR(VLOOKUP($B187,FORM6_33!$B$4:$H$212,Barrelmiles!G$2,FALSE),0)</f>
        <v>10144665850</v>
      </c>
      <c r="H187">
        <f>IFERROR(VLOOKUP($B187,FORM6_33!$B$4:$H$212,Barrelmiles!H$2,FALSE),0)</f>
        <v>10825408713</v>
      </c>
      <c r="I187">
        <f>IFERROR(VLOOKUP($B187,FORM6_33!$B$4:$H$212,Barrelmiles!I$2,FALSE),0)</f>
        <v>11094313817</v>
      </c>
      <c r="J187" t="b">
        <f t="shared" si="2"/>
        <v>0</v>
      </c>
    </row>
    <row r="188" spans="1:10" ht="16.8" x14ac:dyDescent="0.35">
      <c r="A188" s="33" t="s">
        <v>132</v>
      </c>
      <c r="B188" s="32">
        <v>254</v>
      </c>
      <c r="C188" s="32"/>
      <c r="D188">
        <f>IFERROR(VLOOKUP($B188,FORM6_33!$B$4:$H$212,Barrelmiles!D$2,FALSE),0)</f>
        <v>94735841</v>
      </c>
      <c r="E188">
        <f>IFERROR(VLOOKUP($B188,FORM6_33!$B$4:$H$212,Barrelmiles!E$2,FALSE),0)</f>
        <v>84255877</v>
      </c>
      <c r="F188">
        <f>IFERROR(VLOOKUP($B188,FORM6_33!$B$4:$H$212,Barrelmiles!F$2,FALSE),0)</f>
        <v>89456938</v>
      </c>
      <c r="G188">
        <f>IFERROR(VLOOKUP($B188,FORM6_33!$B$4:$H$212,Barrelmiles!G$2,FALSE),0)</f>
        <v>98221109</v>
      </c>
      <c r="H188">
        <f>IFERROR(VLOOKUP($B188,FORM6_33!$B$4:$H$212,Barrelmiles!H$2,FALSE),0)</f>
        <v>103920815</v>
      </c>
      <c r="I188">
        <f>IFERROR(VLOOKUP($B188,FORM6_33!$B$4:$H$212,Barrelmiles!I$2,FALSE),0)</f>
        <v>84880623</v>
      </c>
      <c r="J188" t="b">
        <f t="shared" si="2"/>
        <v>0</v>
      </c>
    </row>
    <row r="189" spans="1:10" ht="16.8" x14ac:dyDescent="0.35">
      <c r="A189" s="33" t="s">
        <v>134</v>
      </c>
      <c r="B189" s="32">
        <v>257</v>
      </c>
      <c r="C189" s="32"/>
      <c r="D189">
        <f>IFERROR(VLOOKUP($B189,FORM6_33!$B$4:$H$212,Barrelmiles!D$2,FALSE),0)</f>
        <v>24324675</v>
      </c>
      <c r="E189">
        <f>IFERROR(VLOOKUP($B189,FORM6_33!$B$4:$H$212,Barrelmiles!E$2,FALSE),0)</f>
        <v>18537468</v>
      </c>
      <c r="F189">
        <f>IFERROR(VLOOKUP($B189,FORM6_33!$B$4:$H$212,Barrelmiles!F$2,FALSE),0)</f>
        <v>17364013</v>
      </c>
      <c r="G189">
        <f>IFERROR(VLOOKUP($B189,FORM6_33!$B$4:$H$212,Barrelmiles!G$2,FALSE),0)</f>
        <v>15969122</v>
      </c>
      <c r="H189">
        <f>IFERROR(VLOOKUP($B189,FORM6_33!$B$4:$H$212,Barrelmiles!H$2,FALSE),0)</f>
        <v>13895981</v>
      </c>
      <c r="I189">
        <f>IFERROR(VLOOKUP($B189,FORM6_33!$B$4:$H$212,Barrelmiles!I$2,FALSE),0)</f>
        <v>13066875</v>
      </c>
      <c r="J189" t="b">
        <f t="shared" si="2"/>
        <v>0</v>
      </c>
    </row>
    <row r="190" spans="1:10" ht="16.8" x14ac:dyDescent="0.35">
      <c r="A190" s="33" t="s">
        <v>135</v>
      </c>
      <c r="B190" s="32">
        <v>258</v>
      </c>
      <c r="C190" s="32"/>
      <c r="D190">
        <f>IFERROR(VLOOKUP($B190,FORM6_33!$B$4:$H$212,Barrelmiles!D$2,FALSE),0)</f>
        <v>30400310717</v>
      </c>
      <c r="E190">
        <f>IFERROR(VLOOKUP($B190,FORM6_33!$B$4:$H$212,Barrelmiles!E$2,FALSE),0)</f>
        <v>32495132011</v>
      </c>
      <c r="F190">
        <f>IFERROR(VLOOKUP($B190,FORM6_33!$B$4:$H$212,Barrelmiles!F$2,FALSE),0)</f>
        <v>33417541477</v>
      </c>
      <c r="G190">
        <f>IFERROR(VLOOKUP($B190,FORM6_33!$B$4:$H$212,Barrelmiles!G$2,FALSE),0)</f>
        <v>34662357215</v>
      </c>
      <c r="H190">
        <f>IFERROR(VLOOKUP($B190,FORM6_33!$B$4:$H$212,Barrelmiles!H$2,FALSE),0)</f>
        <v>34913715888</v>
      </c>
      <c r="I190">
        <f>IFERROR(VLOOKUP($B190,FORM6_33!$B$4:$H$212,Barrelmiles!I$2,FALSE),0)</f>
        <v>35727748969</v>
      </c>
      <c r="J190" t="b">
        <f t="shared" si="2"/>
        <v>0</v>
      </c>
    </row>
    <row r="191" spans="1:10" ht="16.8" x14ac:dyDescent="0.35">
      <c r="A191" s="33" t="s">
        <v>138</v>
      </c>
      <c r="B191" s="32">
        <v>263</v>
      </c>
      <c r="C191" s="32"/>
      <c r="D191">
        <f>IFERROR(VLOOKUP($B191,FORM6_33!$B$4:$H$212,Barrelmiles!D$2,FALSE),0)</f>
        <v>26388217</v>
      </c>
      <c r="E191">
        <f>IFERROR(VLOOKUP($B191,FORM6_33!$B$4:$H$212,Barrelmiles!E$2,FALSE),0)</f>
        <v>28853547</v>
      </c>
      <c r="F191">
        <f>IFERROR(VLOOKUP($B191,FORM6_33!$B$4:$H$212,Barrelmiles!F$2,FALSE),0)</f>
        <v>29153705</v>
      </c>
      <c r="G191">
        <f>IFERROR(VLOOKUP($B191,FORM6_33!$B$4:$H$212,Barrelmiles!G$2,FALSE),0)</f>
        <v>33959346</v>
      </c>
      <c r="H191">
        <f>IFERROR(VLOOKUP($B191,FORM6_33!$B$4:$H$212,Barrelmiles!H$2,FALSE),0)</f>
        <v>36715667</v>
      </c>
      <c r="I191">
        <f>IFERROR(VLOOKUP($B191,FORM6_33!$B$4:$H$212,Barrelmiles!I$2,FALSE),0)</f>
        <v>43496695</v>
      </c>
      <c r="J191" t="b">
        <f t="shared" si="2"/>
        <v>0</v>
      </c>
    </row>
    <row r="192" spans="1:10" ht="16.8" x14ac:dyDescent="0.35">
      <c r="A192" s="33" t="s">
        <v>140</v>
      </c>
      <c r="B192" s="32">
        <v>266</v>
      </c>
      <c r="C192" s="32"/>
      <c r="D192">
        <f>IFERROR(VLOOKUP($B192,FORM6_33!$B$4:$H$212,Barrelmiles!D$2,FALSE),0)</f>
        <v>741618</v>
      </c>
      <c r="E192">
        <f>IFERROR(VLOOKUP($B192,FORM6_33!$B$4:$H$212,Barrelmiles!E$2,FALSE),0)</f>
        <v>1330069</v>
      </c>
      <c r="F192">
        <f>IFERROR(VLOOKUP($B192,FORM6_33!$B$4:$H$212,Barrelmiles!F$2,FALSE),0)</f>
        <v>1519140</v>
      </c>
      <c r="G192">
        <f>IFERROR(VLOOKUP($B192,FORM6_33!$B$4:$H$212,Barrelmiles!G$2,FALSE),0)</f>
        <v>1127495</v>
      </c>
      <c r="H192">
        <f>IFERROR(VLOOKUP($B192,FORM6_33!$B$4:$H$212,Barrelmiles!H$2,FALSE),0)</f>
        <v>1317706</v>
      </c>
      <c r="I192">
        <f>IFERROR(VLOOKUP($B192,FORM6_33!$B$4:$H$212,Barrelmiles!I$2,FALSE),0)</f>
        <v>1272679</v>
      </c>
      <c r="J192" t="b">
        <f t="shared" si="2"/>
        <v>0</v>
      </c>
    </row>
    <row r="193" spans="1:10" ht="16.8" x14ac:dyDescent="0.35">
      <c r="A193" s="33" t="s">
        <v>141</v>
      </c>
      <c r="B193" s="32">
        <v>268</v>
      </c>
      <c r="C193" s="32"/>
      <c r="D193">
        <f>IFERROR(VLOOKUP($B193,FORM6_33!$B$4:$H$212,Barrelmiles!D$2,FALSE),0)</f>
        <v>10352728764</v>
      </c>
      <c r="E193">
        <f>IFERROR(VLOOKUP($B193,FORM6_33!$B$4:$H$212,Barrelmiles!E$2,FALSE),0)</f>
        <v>9886317440</v>
      </c>
      <c r="F193">
        <f>IFERROR(VLOOKUP($B193,FORM6_33!$B$4:$H$212,Barrelmiles!F$2,FALSE),0)</f>
        <v>11401947259</v>
      </c>
      <c r="G193">
        <f>IFERROR(VLOOKUP($B193,FORM6_33!$B$4:$H$212,Barrelmiles!G$2,FALSE),0)</f>
        <v>12874566079</v>
      </c>
      <c r="H193">
        <f>IFERROR(VLOOKUP($B193,FORM6_33!$B$4:$H$212,Barrelmiles!H$2,FALSE),0)</f>
        <v>13679503739</v>
      </c>
      <c r="I193">
        <f>IFERROR(VLOOKUP($B193,FORM6_33!$B$4:$H$212,Barrelmiles!I$2,FALSE),0)</f>
        <v>13566179181</v>
      </c>
      <c r="J193" t="b">
        <f t="shared" si="2"/>
        <v>0</v>
      </c>
    </row>
    <row r="194" spans="1:10" ht="16.8" x14ac:dyDescent="0.35">
      <c r="A194" s="33" t="s">
        <v>142</v>
      </c>
      <c r="B194" s="32">
        <v>269</v>
      </c>
      <c r="C194" s="32"/>
      <c r="D194">
        <f>IFERROR(VLOOKUP($B194,FORM6_33!$B$4:$H$212,Barrelmiles!D$2,FALSE),0)</f>
        <v>99165150</v>
      </c>
      <c r="E194">
        <f>IFERROR(VLOOKUP($B194,FORM6_33!$B$4:$H$212,Barrelmiles!E$2,FALSE),0)</f>
        <v>121715814</v>
      </c>
      <c r="F194">
        <f>IFERROR(VLOOKUP($B194,FORM6_33!$B$4:$H$212,Barrelmiles!F$2,FALSE),0)</f>
        <v>98589905</v>
      </c>
      <c r="G194">
        <f>IFERROR(VLOOKUP($B194,FORM6_33!$B$4:$H$212,Barrelmiles!G$2,FALSE),0)</f>
        <v>135140341</v>
      </c>
      <c r="H194">
        <f>IFERROR(VLOOKUP($B194,FORM6_33!$B$4:$H$212,Barrelmiles!H$2,FALSE),0)</f>
        <v>185855910</v>
      </c>
      <c r="I194">
        <f>IFERROR(VLOOKUP($B194,FORM6_33!$B$4:$H$212,Barrelmiles!I$2,FALSE),0)</f>
        <v>63628167</v>
      </c>
      <c r="J194" t="b">
        <f t="shared" si="2"/>
        <v>0</v>
      </c>
    </row>
    <row r="195" spans="1:10" ht="16.8" x14ac:dyDescent="0.35">
      <c r="A195" s="33" t="s">
        <v>144</v>
      </c>
      <c r="B195" s="32">
        <v>272</v>
      </c>
      <c r="C195" s="32"/>
      <c r="D195">
        <f>IFERROR(VLOOKUP($B195,FORM6_33!$B$4:$H$212,Barrelmiles!D$2,FALSE),0)</f>
        <v>187042800</v>
      </c>
      <c r="E195">
        <f>IFERROR(VLOOKUP($B195,FORM6_33!$B$4:$H$212,Barrelmiles!E$2,FALSE),0)</f>
        <v>170957192</v>
      </c>
      <c r="F195">
        <f>IFERROR(VLOOKUP($B195,FORM6_33!$B$4:$H$212,Barrelmiles!F$2,FALSE),0)</f>
        <v>211265712</v>
      </c>
      <c r="G195">
        <f>IFERROR(VLOOKUP($B195,FORM6_33!$B$4:$H$212,Barrelmiles!G$2,FALSE),0)</f>
        <v>239984136</v>
      </c>
      <c r="H195">
        <f>IFERROR(VLOOKUP($B195,FORM6_33!$B$4:$H$212,Barrelmiles!H$2,FALSE),0)</f>
        <v>229296000</v>
      </c>
      <c r="I195">
        <f>IFERROR(VLOOKUP($B195,FORM6_33!$B$4:$H$212,Barrelmiles!I$2,FALSE),0)</f>
        <v>207209880</v>
      </c>
      <c r="J195" t="b">
        <f t="shared" si="2"/>
        <v>0</v>
      </c>
    </row>
    <row r="196" spans="1:10" ht="16.8" x14ac:dyDescent="0.35">
      <c r="A196" s="33" t="s">
        <v>145</v>
      </c>
      <c r="B196" s="32">
        <v>273</v>
      </c>
      <c r="C196" s="32"/>
      <c r="D196">
        <f>IFERROR(VLOOKUP($B196,FORM6_33!$B$4:$H$212,Barrelmiles!D$2,FALSE),0)</f>
        <v>3879322</v>
      </c>
      <c r="E196">
        <f>IFERROR(VLOOKUP($B196,FORM6_33!$B$4:$H$212,Barrelmiles!E$2,FALSE),0)</f>
        <v>3444930</v>
      </c>
      <c r="F196">
        <f>IFERROR(VLOOKUP($B196,FORM6_33!$B$4:$H$212,Barrelmiles!F$2,FALSE),0)</f>
        <v>3372726</v>
      </c>
      <c r="G196">
        <f>IFERROR(VLOOKUP($B196,FORM6_33!$B$4:$H$212,Barrelmiles!G$2,FALSE),0)</f>
        <v>3282624</v>
      </c>
      <c r="H196">
        <f>IFERROR(VLOOKUP($B196,FORM6_33!$B$4:$H$212,Barrelmiles!H$2,FALSE),0)</f>
        <v>2616741</v>
      </c>
      <c r="I196">
        <f>IFERROR(VLOOKUP($B196,FORM6_33!$B$4:$H$212,Barrelmiles!I$2,FALSE),0)</f>
        <v>1854551</v>
      </c>
      <c r="J196" t="b">
        <f t="shared" ref="J196:J205" si="3">IF(COUNTIF(D196:I196,0),"TRUE")</f>
        <v>0</v>
      </c>
    </row>
    <row r="197" spans="1:10" ht="16.8" x14ac:dyDescent="0.35">
      <c r="A197" s="33" t="s">
        <v>146</v>
      </c>
      <c r="B197" s="32">
        <v>274</v>
      </c>
      <c r="C197" s="32"/>
      <c r="D197">
        <f>IFERROR(VLOOKUP($B197,FORM6_33!$B$4:$H$212,Barrelmiles!D$2,FALSE),0)</f>
        <v>1631961875</v>
      </c>
      <c r="E197">
        <f>IFERROR(VLOOKUP($B197,FORM6_33!$B$4:$H$212,Barrelmiles!E$2,FALSE),0)</f>
        <v>2695526596</v>
      </c>
      <c r="F197">
        <f>IFERROR(VLOOKUP($B197,FORM6_33!$B$4:$H$212,Barrelmiles!F$2,FALSE),0)</f>
        <v>2667843378</v>
      </c>
      <c r="G197">
        <f>IFERROR(VLOOKUP($B197,FORM6_33!$B$4:$H$212,Barrelmiles!G$2,FALSE),0)</f>
        <v>2902178413</v>
      </c>
      <c r="H197">
        <f>IFERROR(VLOOKUP($B197,FORM6_33!$B$4:$H$212,Barrelmiles!H$2,FALSE),0)</f>
        <v>2981747983</v>
      </c>
      <c r="I197">
        <f>IFERROR(VLOOKUP($B197,FORM6_33!$B$4:$H$212,Barrelmiles!I$2,FALSE),0)</f>
        <v>2900215238</v>
      </c>
      <c r="J197" t="b">
        <f t="shared" si="3"/>
        <v>0</v>
      </c>
    </row>
    <row r="198" spans="1:10" ht="16.8" x14ac:dyDescent="0.35">
      <c r="A198" s="33" t="s">
        <v>147</v>
      </c>
      <c r="B198" s="32">
        <v>275</v>
      </c>
      <c r="C198" s="32"/>
      <c r="D198">
        <f>IFERROR(VLOOKUP($B198,FORM6_33!$B$4:$H$212,Barrelmiles!D$2,FALSE),0)</f>
        <v>18806092544</v>
      </c>
      <c r="E198">
        <f>IFERROR(VLOOKUP($B198,FORM6_33!$B$4:$H$212,Barrelmiles!E$2,FALSE),0)</f>
        <v>26944850997</v>
      </c>
      <c r="F198">
        <f>IFERROR(VLOOKUP($B198,FORM6_33!$B$4:$H$212,Barrelmiles!F$2,FALSE),0)</f>
        <v>30422200042</v>
      </c>
      <c r="G198">
        <f>IFERROR(VLOOKUP($B198,FORM6_33!$B$4:$H$212,Barrelmiles!G$2,FALSE),0)</f>
        <v>32539685982</v>
      </c>
      <c r="H198">
        <f>IFERROR(VLOOKUP($B198,FORM6_33!$B$4:$H$212,Barrelmiles!H$2,FALSE),0)</f>
        <v>23837144047</v>
      </c>
      <c r="I198">
        <f>IFERROR(VLOOKUP($B198,FORM6_33!$B$4:$H$212,Barrelmiles!I$2,FALSE),0)</f>
        <v>17986360667</v>
      </c>
      <c r="J198" t="b">
        <f t="shared" si="3"/>
        <v>0</v>
      </c>
    </row>
    <row r="199" spans="1:10" ht="16.8" x14ac:dyDescent="0.35">
      <c r="A199" s="33" t="s">
        <v>149</v>
      </c>
      <c r="B199" s="32">
        <v>277</v>
      </c>
      <c r="C199" s="32"/>
      <c r="D199">
        <f>IFERROR(VLOOKUP($B199,FORM6_33!$B$4:$H$212,Barrelmiles!D$2,FALSE),0)</f>
        <v>2036415678</v>
      </c>
      <c r="E199">
        <f>IFERROR(VLOOKUP($B199,FORM6_33!$B$4:$H$212,Barrelmiles!E$2,FALSE),0)</f>
        <v>2370752871</v>
      </c>
      <c r="F199">
        <f>IFERROR(VLOOKUP($B199,FORM6_33!$B$4:$H$212,Barrelmiles!F$2,FALSE),0)</f>
        <v>2563121668</v>
      </c>
      <c r="G199">
        <f>IFERROR(VLOOKUP($B199,FORM6_33!$B$4:$H$212,Barrelmiles!G$2,FALSE),0)</f>
        <v>2622409374</v>
      </c>
      <c r="H199">
        <f>IFERROR(VLOOKUP($B199,FORM6_33!$B$4:$H$212,Barrelmiles!H$2,FALSE),0)</f>
        <v>2281711733</v>
      </c>
      <c r="I199">
        <f>IFERROR(VLOOKUP($B199,FORM6_33!$B$4:$H$212,Barrelmiles!I$2,FALSE),0)</f>
        <v>2364114439</v>
      </c>
      <c r="J199" t="b">
        <f t="shared" si="3"/>
        <v>0</v>
      </c>
    </row>
    <row r="200" spans="1:10" ht="16.8" x14ac:dyDescent="0.35">
      <c r="A200" s="33" t="s">
        <v>150</v>
      </c>
      <c r="B200" s="32">
        <v>278</v>
      </c>
      <c r="C200" s="32"/>
      <c r="D200">
        <f>IFERROR(VLOOKUP($B200,FORM6_33!$B$4:$H$212,Barrelmiles!D$2,FALSE),0)</f>
        <v>2347220373</v>
      </c>
      <c r="E200">
        <f>IFERROR(VLOOKUP($B200,FORM6_33!$B$4:$H$212,Barrelmiles!E$2,FALSE),0)</f>
        <v>4937403209</v>
      </c>
      <c r="F200">
        <f>IFERROR(VLOOKUP($B200,FORM6_33!$B$4:$H$212,Barrelmiles!F$2,FALSE),0)</f>
        <v>6147377413</v>
      </c>
      <c r="G200">
        <f>IFERROR(VLOOKUP($B200,FORM6_33!$B$4:$H$212,Barrelmiles!G$2,FALSE),0)</f>
        <v>9840354874</v>
      </c>
      <c r="H200">
        <f>IFERROR(VLOOKUP($B200,FORM6_33!$B$4:$H$212,Barrelmiles!H$2,FALSE),0)</f>
        <v>12119299445</v>
      </c>
      <c r="I200">
        <f>IFERROR(VLOOKUP($B200,FORM6_33!$B$4:$H$212,Barrelmiles!I$2,FALSE),0)</f>
        <v>22878348040</v>
      </c>
      <c r="J200" t="b">
        <f t="shared" si="3"/>
        <v>0</v>
      </c>
    </row>
    <row r="201" spans="1:10" ht="16.8" x14ac:dyDescent="0.35">
      <c r="A201" s="33" t="s">
        <v>151</v>
      </c>
      <c r="B201" s="32">
        <v>279</v>
      </c>
      <c r="C201" s="32"/>
      <c r="D201">
        <f>IFERROR(VLOOKUP($B201,FORM6_33!$B$4:$H$212,Barrelmiles!D$2,FALSE),0)</f>
        <v>189238347</v>
      </c>
      <c r="E201">
        <f>IFERROR(VLOOKUP($B201,FORM6_33!$B$4:$H$212,Barrelmiles!E$2,FALSE),0)</f>
        <v>790847412</v>
      </c>
      <c r="F201">
        <f>IFERROR(VLOOKUP($B201,FORM6_33!$B$4:$H$212,Barrelmiles!F$2,FALSE),0)</f>
        <v>1681856568</v>
      </c>
      <c r="G201">
        <f>IFERROR(VLOOKUP($B201,FORM6_33!$B$4:$H$212,Barrelmiles!G$2,FALSE),0)</f>
        <v>2521881712</v>
      </c>
      <c r="H201">
        <f>IFERROR(VLOOKUP($B201,FORM6_33!$B$4:$H$212,Barrelmiles!H$2,FALSE),0)</f>
        <v>2652569304</v>
      </c>
      <c r="I201">
        <f>IFERROR(VLOOKUP($B201,FORM6_33!$B$4:$H$212,Barrelmiles!I$2,FALSE),0)</f>
        <v>2548614666</v>
      </c>
      <c r="J201" t="b">
        <f t="shared" si="3"/>
        <v>0</v>
      </c>
    </row>
    <row r="202" spans="1:10" ht="16.8" x14ac:dyDescent="0.35">
      <c r="A202" s="33" t="s">
        <v>152</v>
      </c>
      <c r="B202" s="32">
        <v>280</v>
      </c>
      <c r="C202" s="32"/>
      <c r="D202">
        <f>IFERROR(VLOOKUP($B202,FORM6_33!$B$4:$H$212,Barrelmiles!D$2,FALSE),0)</f>
        <v>279681706</v>
      </c>
      <c r="E202">
        <f>IFERROR(VLOOKUP($B202,FORM6_33!$B$4:$H$212,Barrelmiles!E$2,FALSE),0)</f>
        <v>767868086</v>
      </c>
      <c r="F202">
        <f>IFERROR(VLOOKUP($B202,FORM6_33!$B$4:$H$212,Barrelmiles!F$2,FALSE),0)</f>
        <v>779785379</v>
      </c>
      <c r="G202">
        <f>IFERROR(VLOOKUP($B202,FORM6_33!$B$4:$H$212,Barrelmiles!G$2,FALSE),0)</f>
        <v>600042155</v>
      </c>
      <c r="H202">
        <f>IFERROR(VLOOKUP($B202,FORM6_33!$B$4:$H$212,Barrelmiles!H$2,FALSE),0)</f>
        <v>847742551</v>
      </c>
      <c r="I202">
        <f>IFERROR(VLOOKUP($B202,FORM6_33!$B$4:$H$212,Barrelmiles!I$2,FALSE),0)</f>
        <v>735541567</v>
      </c>
      <c r="J202" t="b">
        <f t="shared" si="3"/>
        <v>0</v>
      </c>
    </row>
    <row r="203" spans="1:10" ht="16.8" x14ac:dyDescent="0.35">
      <c r="A203" s="33" t="s">
        <v>159</v>
      </c>
      <c r="B203" s="32">
        <v>289</v>
      </c>
      <c r="C203" s="32">
        <v>95</v>
      </c>
      <c r="D203">
        <f>IFERROR(VLOOKUP($B203,FORM6_33!$B$4:$H$212,Barrelmiles!D$2,FALSE)+VLOOKUP($C203,FORM6_33!$B$4:$H$212,Barrelmiles!D$2,FALSE),0)</f>
        <v>1647065264</v>
      </c>
      <c r="E203">
        <f>IFERROR(VLOOKUP($B203,FORM6_33!$B$4:$H$212,Barrelmiles!E$2,FALSE)+VLOOKUP($C203,FORM6_33!$B$4:$H$212,Barrelmiles!E$2,FALSE),0)</f>
        <v>1868490027</v>
      </c>
      <c r="F203">
        <f>IFERROR(VLOOKUP($B203,FORM6_33!$B$4:$H$212,Barrelmiles!F$2,FALSE)+VLOOKUP($C203,FORM6_33!$B$4:$H$212,Barrelmiles!F$2,FALSE),0)</f>
        <v>1712051204</v>
      </c>
      <c r="G203">
        <f>IFERROR(VLOOKUP($B203,FORM6_33!$B$4:$H$212,Barrelmiles!G$2,FALSE)+VLOOKUP($C203,FORM6_33!$B$4:$H$212,Barrelmiles!G$2,FALSE),0)</f>
        <v>1893388698</v>
      </c>
      <c r="H203">
        <f>IFERROR(VLOOKUP($B203,FORM6_33!$B$4:$H$212,Barrelmiles!H$2,FALSE)+VLOOKUP($C203,FORM6_33!$B$4:$H$212,Barrelmiles!H$2,FALSE),0)</f>
        <v>2009116699</v>
      </c>
      <c r="I203">
        <f>IFERROR(VLOOKUP($B203,FORM6_33!$B$4:$H$212,Barrelmiles!I$2,FALSE)+VLOOKUP($C203,FORM6_33!$B$4:$H$212,Barrelmiles!I$2,FALSE),0)</f>
        <v>2069521875</v>
      </c>
      <c r="J203" t="b">
        <f t="shared" si="3"/>
        <v>0</v>
      </c>
    </row>
    <row r="204" spans="1:10" ht="16.8" x14ac:dyDescent="0.35">
      <c r="A204" s="33" t="s">
        <v>161</v>
      </c>
      <c r="B204" s="32">
        <v>292</v>
      </c>
      <c r="C204" s="32">
        <v>50</v>
      </c>
      <c r="D204">
        <f>IFERROR(VLOOKUP($B204,FORM6_33!$B$4:$H$212,Barrelmiles!D$2,FALSE)+VLOOKUP($C204,FORM6_33!$B$4:$H$212,Barrelmiles!D$2,FALSE),0)</f>
        <v>1078331017</v>
      </c>
      <c r="E204">
        <f>IFERROR(VLOOKUP($B204,FORM6_33!$B$4:$H$212,Barrelmiles!E$2,FALSE)+VLOOKUP($C204,FORM6_33!$B$4:$H$212,Barrelmiles!E$2,FALSE),0)</f>
        <v>1399598270</v>
      </c>
      <c r="F204">
        <f>IFERROR(VLOOKUP($B204,FORM6_33!$B$4:$H$212,Barrelmiles!F$2,FALSE)+VLOOKUP($C204,FORM6_33!$B$4:$H$212,Barrelmiles!F$2,FALSE),0)</f>
        <v>1755111877</v>
      </c>
      <c r="G204">
        <f>IFERROR(VLOOKUP($B204,FORM6_33!$B$4:$H$212,Barrelmiles!G$2,FALSE)+VLOOKUP($C204,FORM6_33!$B$4:$H$212,Barrelmiles!G$2,FALSE),0)</f>
        <v>1889409361</v>
      </c>
      <c r="H204">
        <f>IFERROR(VLOOKUP($B204,FORM6_33!$B$4:$H$212,Barrelmiles!H$2,FALSE)+VLOOKUP($C204,FORM6_33!$B$4:$H$212,Barrelmiles!H$2,FALSE),0)</f>
        <v>2040042794</v>
      </c>
      <c r="I204">
        <f>IFERROR(VLOOKUP($B204,FORM6_33!$B$4:$H$212,Barrelmiles!I$2,FALSE)+VLOOKUP($C204,FORM6_33!$B$4:$H$212,Barrelmiles!I$2,FALSE),0)</f>
        <v>439713124</v>
      </c>
      <c r="J204" t="b">
        <f t="shared" si="3"/>
        <v>0</v>
      </c>
    </row>
    <row r="205" spans="1:10" ht="16.8" x14ac:dyDescent="0.35">
      <c r="A205" s="33" t="s">
        <v>168</v>
      </c>
      <c r="B205" s="32">
        <v>299</v>
      </c>
      <c r="C205" s="32">
        <v>104</v>
      </c>
      <c r="D205">
        <f>IFERROR(VLOOKUP($B205,FORM6_33!$B$4:$H$212,Barrelmiles!D$2,FALSE)+VLOOKUP($C205,FORM6_33!$B$4:$H$212,Barrelmiles!D$2,FALSE),0)</f>
        <v>446981193</v>
      </c>
      <c r="E205">
        <f>IFERROR(VLOOKUP($B205,FORM6_33!$B$4:$H$212,Barrelmiles!E$2,FALSE)+VLOOKUP($C205,FORM6_33!$B$4:$H$212,Barrelmiles!E$2,FALSE),0)</f>
        <v>746082124</v>
      </c>
      <c r="F205">
        <f>IFERROR(VLOOKUP($B205,FORM6_33!$B$4:$H$212,Barrelmiles!F$2,FALSE)+VLOOKUP($C205,FORM6_33!$B$4:$H$212,Barrelmiles!F$2,FALSE),0)</f>
        <v>848574351</v>
      </c>
      <c r="G205">
        <f>IFERROR(VLOOKUP($B205,FORM6_33!$B$4:$H$212,Barrelmiles!G$2,FALSE)+VLOOKUP($C205,FORM6_33!$B$4:$H$212,Barrelmiles!G$2,FALSE),0)</f>
        <v>588853929</v>
      </c>
      <c r="H205">
        <f>IFERROR(VLOOKUP($B205,FORM6_33!$B$4:$H$212,Barrelmiles!H$2,FALSE)+VLOOKUP($C205,FORM6_33!$B$4:$H$212,Barrelmiles!H$2,FALSE),0)</f>
        <v>425787133</v>
      </c>
      <c r="I205">
        <f>IFERROR(VLOOKUP($B205,FORM6_33!$B$4:$H$212,Barrelmiles!I$2,FALSE)+VLOOKUP($C205,FORM6_33!$B$4:$H$212,Barrelmiles!I$2,FALSE),0)</f>
        <v>336719905</v>
      </c>
      <c r="J205" t="b">
        <f t="shared" si="3"/>
        <v>0</v>
      </c>
    </row>
  </sheetData>
  <sortState ref="A4:J205">
    <sortCondition ref="J4:J205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"/>
  <sheetViews>
    <sheetView workbookViewId="0">
      <selection activeCell="L37" sqref="L37"/>
    </sheetView>
  </sheetViews>
  <sheetFormatPr defaultRowHeight="15" x14ac:dyDescent="0.3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1"/>
  <sheetViews>
    <sheetView workbookViewId="0">
      <selection activeCell="J8" sqref="J8"/>
    </sheetView>
  </sheetViews>
  <sheetFormatPr defaultRowHeight="15" x14ac:dyDescent="0.35"/>
  <cols>
    <col min="1" max="1" width="65.109375" bestFit="1" customWidth="1"/>
    <col min="2" max="2" width="5.109375" bestFit="1" customWidth="1"/>
    <col min="3" max="8" width="12" bestFit="1" customWidth="1"/>
  </cols>
  <sheetData>
    <row r="1" spans="1:8" x14ac:dyDescent="0.35">
      <c r="A1" s="21"/>
      <c r="B1" s="21"/>
      <c r="C1" s="21">
        <v>3</v>
      </c>
      <c r="D1" s="21">
        <v>4</v>
      </c>
      <c r="E1" s="21">
        <v>5</v>
      </c>
      <c r="F1" s="21">
        <v>6</v>
      </c>
      <c r="G1" s="21">
        <v>7</v>
      </c>
      <c r="H1" s="21">
        <v>8</v>
      </c>
    </row>
    <row r="2" spans="1:8" ht="19.2" x14ac:dyDescent="0.35">
      <c r="A2" s="25" t="s">
        <v>359</v>
      </c>
      <c r="B2" s="25" t="s">
        <v>245</v>
      </c>
      <c r="C2" s="25" t="s">
        <v>393</v>
      </c>
      <c r="D2" s="25" t="s">
        <v>394</v>
      </c>
      <c r="E2" s="25" t="s">
        <v>395</v>
      </c>
      <c r="F2" s="25" t="s">
        <v>396</v>
      </c>
      <c r="G2" s="25" t="s">
        <v>397</v>
      </c>
      <c r="H2" s="25" t="s">
        <v>398</v>
      </c>
    </row>
    <row r="3" spans="1:8" ht="16.8" x14ac:dyDescent="0.4">
      <c r="A3" s="35" t="s">
        <v>2</v>
      </c>
      <c r="B3" s="23">
        <v>15</v>
      </c>
      <c r="C3" s="21">
        <v>461051887</v>
      </c>
      <c r="D3" s="21">
        <v>468605932</v>
      </c>
      <c r="E3" s="21">
        <v>513641267</v>
      </c>
      <c r="F3" s="21">
        <v>611156869</v>
      </c>
      <c r="G3" s="21">
        <v>697544011</v>
      </c>
      <c r="H3" s="21">
        <v>780259690</v>
      </c>
    </row>
    <row r="4" spans="1:8" ht="16.8" x14ac:dyDescent="0.4">
      <c r="A4" s="35" t="s">
        <v>3</v>
      </c>
      <c r="B4" s="23">
        <v>19</v>
      </c>
      <c r="C4" s="21">
        <v>9461742</v>
      </c>
      <c r="D4" s="21">
        <v>2636420</v>
      </c>
      <c r="E4" s="21">
        <v>0</v>
      </c>
      <c r="F4" s="21">
        <v>0</v>
      </c>
      <c r="G4" s="21">
        <v>0</v>
      </c>
      <c r="H4" s="21">
        <v>0</v>
      </c>
    </row>
    <row r="5" spans="1:8" ht="16.8" x14ac:dyDescent="0.4">
      <c r="A5" s="35" t="s">
        <v>4</v>
      </c>
      <c r="B5" s="23">
        <v>22</v>
      </c>
      <c r="C5" s="21">
        <v>118078162</v>
      </c>
      <c r="D5" s="21">
        <v>132480681</v>
      </c>
      <c r="E5" s="21">
        <v>138583615</v>
      </c>
      <c r="F5" s="21">
        <v>170599445</v>
      </c>
      <c r="G5" s="21">
        <v>141936990</v>
      </c>
      <c r="H5" s="21">
        <v>141136200</v>
      </c>
    </row>
    <row r="6" spans="1:8" ht="16.8" x14ac:dyDescent="0.4">
      <c r="A6" s="35" t="s">
        <v>5</v>
      </c>
      <c r="B6" s="23">
        <v>27</v>
      </c>
      <c r="C6" s="21">
        <v>12542025</v>
      </c>
      <c r="D6" s="21">
        <v>18099303</v>
      </c>
      <c r="E6" s="21">
        <v>11016686</v>
      </c>
      <c r="F6" s="21">
        <v>5337776</v>
      </c>
      <c r="G6" s="21">
        <v>8729386</v>
      </c>
      <c r="H6" s="21">
        <v>3077658</v>
      </c>
    </row>
    <row r="7" spans="1:8" ht="16.8" x14ac:dyDescent="0.4">
      <c r="A7" s="35" t="s">
        <v>6</v>
      </c>
      <c r="B7" s="23">
        <v>30</v>
      </c>
      <c r="C7" s="21">
        <v>14989179</v>
      </c>
      <c r="D7" s="21">
        <v>18955937</v>
      </c>
      <c r="E7" s="21">
        <v>23503766</v>
      </c>
      <c r="F7" s="21">
        <v>40316934</v>
      </c>
      <c r="G7" s="21">
        <v>50881243</v>
      </c>
      <c r="H7" s="21">
        <v>79856417</v>
      </c>
    </row>
    <row r="8" spans="1:8" ht="16.8" x14ac:dyDescent="0.4">
      <c r="A8" s="35" t="s">
        <v>7</v>
      </c>
      <c r="B8" s="23">
        <v>31</v>
      </c>
      <c r="C8" s="21">
        <v>895395</v>
      </c>
      <c r="D8" s="21">
        <v>1233068</v>
      </c>
      <c r="E8" s="21">
        <v>1626629</v>
      </c>
      <c r="F8" s="21">
        <v>2684690</v>
      </c>
      <c r="G8" s="21">
        <v>3998329</v>
      </c>
      <c r="H8" s="21">
        <v>3085204</v>
      </c>
    </row>
    <row r="9" spans="1:8" ht="16.8" x14ac:dyDescent="0.4">
      <c r="A9" s="35" t="s">
        <v>8</v>
      </c>
      <c r="B9" s="23">
        <v>32</v>
      </c>
      <c r="C9" s="21">
        <v>6983996</v>
      </c>
      <c r="D9" s="21">
        <v>7030332</v>
      </c>
      <c r="E9" s="21">
        <v>7610856</v>
      </c>
      <c r="F9" s="21">
        <v>8871295</v>
      </c>
      <c r="G9" s="21">
        <v>12317432</v>
      </c>
      <c r="H9" s="21">
        <v>0</v>
      </c>
    </row>
    <row r="10" spans="1:8" ht="16.8" x14ac:dyDescent="0.4">
      <c r="A10" s="35" t="s">
        <v>9</v>
      </c>
      <c r="B10" s="23">
        <v>33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</row>
    <row r="11" spans="1:8" ht="16.8" x14ac:dyDescent="0.4">
      <c r="A11" s="35" t="s">
        <v>10</v>
      </c>
      <c r="B11" s="23">
        <v>34</v>
      </c>
      <c r="C11" s="21">
        <v>263585964</v>
      </c>
      <c r="D11" s="21">
        <v>274413562</v>
      </c>
      <c r="E11" s="21">
        <v>294460174</v>
      </c>
      <c r="F11" s="21">
        <v>322714634</v>
      </c>
      <c r="G11" s="21">
        <v>330325935</v>
      </c>
      <c r="H11" s="21">
        <v>316562829</v>
      </c>
    </row>
    <row r="12" spans="1:8" ht="16.8" x14ac:dyDescent="0.4">
      <c r="A12" s="35" t="s">
        <v>11</v>
      </c>
      <c r="B12" s="23">
        <v>36</v>
      </c>
      <c r="C12" s="21">
        <v>32613783</v>
      </c>
      <c r="D12" s="21">
        <v>34079959</v>
      </c>
      <c r="E12" s="21">
        <v>45957415</v>
      </c>
      <c r="F12" s="21">
        <v>54745583</v>
      </c>
      <c r="G12" s="21">
        <v>42919646</v>
      </c>
      <c r="H12" s="21">
        <v>53627129</v>
      </c>
    </row>
    <row r="13" spans="1:8" ht="16.8" x14ac:dyDescent="0.4">
      <c r="A13" s="35" t="s">
        <v>12</v>
      </c>
      <c r="B13" s="23">
        <v>40</v>
      </c>
      <c r="C13" s="21">
        <v>55932230</v>
      </c>
      <c r="D13" s="21">
        <v>59008070</v>
      </c>
      <c r="E13" s="21">
        <v>58057802</v>
      </c>
      <c r="F13" s="21">
        <v>53179220</v>
      </c>
      <c r="G13" s="21">
        <v>52492334</v>
      </c>
      <c r="H13" s="21">
        <v>51943373</v>
      </c>
    </row>
    <row r="14" spans="1:8" ht="16.8" x14ac:dyDescent="0.4">
      <c r="A14" s="35" t="s">
        <v>13</v>
      </c>
      <c r="B14" s="23">
        <v>42</v>
      </c>
      <c r="C14" s="21">
        <v>24704656</v>
      </c>
      <c r="D14" s="21">
        <v>24254573</v>
      </c>
      <c r="E14" s="21">
        <v>22344786</v>
      </c>
      <c r="F14" s="21">
        <v>25785136</v>
      </c>
      <c r="G14" s="21">
        <v>22796989</v>
      </c>
      <c r="H14" s="21">
        <v>29561144</v>
      </c>
    </row>
    <row r="15" spans="1:8" ht="16.8" x14ac:dyDescent="0.4">
      <c r="A15" s="35" t="s">
        <v>14</v>
      </c>
      <c r="B15" s="23">
        <v>44</v>
      </c>
      <c r="C15" s="21">
        <v>135685660</v>
      </c>
      <c r="D15" s="21">
        <v>145921101</v>
      </c>
      <c r="E15" s="21">
        <v>157973646</v>
      </c>
      <c r="F15" s="21">
        <v>161549178</v>
      </c>
      <c r="G15" s="21">
        <v>152695354</v>
      </c>
      <c r="H15" s="21">
        <v>188778923</v>
      </c>
    </row>
    <row r="16" spans="1:8" ht="16.8" x14ac:dyDescent="0.4">
      <c r="A16" s="35" t="s">
        <v>15</v>
      </c>
      <c r="B16" s="23">
        <v>45</v>
      </c>
      <c r="C16" s="21">
        <v>12447155</v>
      </c>
      <c r="D16" s="21">
        <v>16710696</v>
      </c>
      <c r="E16" s="21">
        <v>15574361</v>
      </c>
      <c r="F16" s="21">
        <v>13406887</v>
      </c>
      <c r="G16" s="21">
        <v>14708250</v>
      </c>
      <c r="H16" s="21">
        <v>15819617</v>
      </c>
    </row>
    <row r="17" spans="1:8" ht="16.8" x14ac:dyDescent="0.4">
      <c r="A17" s="35" t="s">
        <v>16</v>
      </c>
      <c r="B17" s="23">
        <v>46</v>
      </c>
      <c r="C17" s="21">
        <v>5629567</v>
      </c>
      <c r="D17" s="21">
        <v>5339242</v>
      </c>
      <c r="E17" s="21">
        <v>4456830</v>
      </c>
      <c r="F17" s="21">
        <v>4349539</v>
      </c>
      <c r="G17" s="21">
        <v>4976408</v>
      </c>
      <c r="H17" s="21">
        <v>6153876</v>
      </c>
    </row>
    <row r="18" spans="1:8" ht="16.8" x14ac:dyDescent="0.4">
      <c r="A18" s="35" t="s">
        <v>17</v>
      </c>
      <c r="B18" s="23">
        <v>47</v>
      </c>
      <c r="C18" s="21">
        <v>11771688</v>
      </c>
      <c r="D18" s="21">
        <v>14301141</v>
      </c>
      <c r="E18" s="21">
        <v>12605266</v>
      </c>
      <c r="F18" s="21">
        <v>11846542</v>
      </c>
      <c r="G18" s="21">
        <v>33668966</v>
      </c>
      <c r="H18" s="21">
        <v>53662080</v>
      </c>
    </row>
    <row r="19" spans="1:8" ht="16.8" x14ac:dyDescent="0.4">
      <c r="A19" s="35" t="s">
        <v>18</v>
      </c>
      <c r="B19" s="23">
        <v>48</v>
      </c>
      <c r="C19" s="21">
        <v>12928996</v>
      </c>
      <c r="D19" s="21">
        <v>17396657</v>
      </c>
      <c r="E19" s="21">
        <v>22284239</v>
      </c>
      <c r="F19" s="21">
        <v>22732222</v>
      </c>
      <c r="G19" s="21">
        <v>23867383</v>
      </c>
      <c r="H19" s="21">
        <v>26741913</v>
      </c>
    </row>
    <row r="20" spans="1:8" ht="16.8" x14ac:dyDescent="0.4">
      <c r="A20" s="35" t="s">
        <v>19</v>
      </c>
      <c r="B20" s="23">
        <v>49</v>
      </c>
      <c r="C20" s="21">
        <v>1547253</v>
      </c>
      <c r="D20" s="21">
        <v>1985188</v>
      </c>
      <c r="E20" s="21">
        <v>1973240</v>
      </c>
      <c r="F20" s="21">
        <v>1980065</v>
      </c>
      <c r="G20" s="21">
        <v>2272795</v>
      </c>
      <c r="H20" s="21">
        <v>1863530</v>
      </c>
    </row>
    <row r="21" spans="1:8" ht="16.8" x14ac:dyDescent="0.4">
      <c r="A21" s="35" t="s">
        <v>20</v>
      </c>
      <c r="B21" s="23">
        <v>50</v>
      </c>
      <c r="C21" s="21">
        <v>26857855</v>
      </c>
      <c r="D21" s="21">
        <v>31935829</v>
      </c>
      <c r="E21" s="21">
        <v>28964573</v>
      </c>
      <c r="F21" s="21">
        <v>41943847</v>
      </c>
      <c r="G21" s="21">
        <v>44020570</v>
      </c>
      <c r="H21" s="21">
        <v>1264733</v>
      </c>
    </row>
    <row r="22" spans="1:8" ht="16.8" x14ac:dyDescent="0.4">
      <c r="A22" s="35" t="s">
        <v>21</v>
      </c>
      <c r="B22" s="23">
        <v>54</v>
      </c>
      <c r="C22" s="21">
        <v>39314091</v>
      </c>
      <c r="D22" s="21">
        <v>27665299</v>
      </c>
      <c r="E22" s="21">
        <v>39570191</v>
      </c>
      <c r="F22" s="21">
        <v>51465986</v>
      </c>
      <c r="G22" s="21">
        <v>70062858</v>
      </c>
      <c r="H22" s="21">
        <v>71222528</v>
      </c>
    </row>
    <row r="23" spans="1:8" ht="16.8" x14ac:dyDescent="0.4">
      <c r="A23" s="35" t="s">
        <v>22</v>
      </c>
      <c r="B23" s="23">
        <v>55</v>
      </c>
      <c r="C23" s="21">
        <v>10367460</v>
      </c>
      <c r="D23" s="21">
        <v>9967752</v>
      </c>
      <c r="E23" s="21">
        <v>9331645</v>
      </c>
      <c r="F23" s="21">
        <v>8682741</v>
      </c>
      <c r="G23" s="21">
        <v>9825275</v>
      </c>
      <c r="H23" s="21">
        <v>11896887</v>
      </c>
    </row>
    <row r="24" spans="1:8" ht="16.8" x14ac:dyDescent="0.4">
      <c r="A24" s="35" t="s">
        <v>23</v>
      </c>
      <c r="B24" s="23">
        <v>56</v>
      </c>
      <c r="C24" s="21">
        <v>917260208</v>
      </c>
      <c r="D24" s="21">
        <v>951950847</v>
      </c>
      <c r="E24" s="21">
        <v>1036440240</v>
      </c>
      <c r="F24" s="21">
        <v>1126032844</v>
      </c>
      <c r="G24" s="21">
        <v>1150113180</v>
      </c>
      <c r="H24" s="21">
        <v>1171694128</v>
      </c>
    </row>
    <row r="25" spans="1:8" ht="16.8" x14ac:dyDescent="0.4">
      <c r="A25" s="35" t="s">
        <v>24</v>
      </c>
      <c r="B25" s="23">
        <v>58</v>
      </c>
      <c r="C25" s="21">
        <v>1117179</v>
      </c>
      <c r="D25" s="21">
        <v>1904813</v>
      </c>
      <c r="E25" s="21">
        <v>3604940</v>
      </c>
      <c r="F25" s="21">
        <v>3912155</v>
      </c>
      <c r="G25" s="21">
        <v>2901783</v>
      </c>
      <c r="H25" s="21">
        <v>2708429</v>
      </c>
    </row>
    <row r="26" spans="1:8" ht="16.8" x14ac:dyDescent="0.4">
      <c r="A26" s="35" t="s">
        <v>25</v>
      </c>
      <c r="B26" s="23">
        <v>59</v>
      </c>
      <c r="C26" s="21">
        <v>307997031</v>
      </c>
      <c r="D26" s="21">
        <v>301112248</v>
      </c>
      <c r="E26" s="21">
        <v>326942792</v>
      </c>
      <c r="F26" s="21">
        <v>331258445</v>
      </c>
      <c r="G26" s="21">
        <v>385971878</v>
      </c>
      <c r="H26" s="21">
        <v>365647223</v>
      </c>
    </row>
    <row r="27" spans="1:8" ht="16.8" x14ac:dyDescent="0.4">
      <c r="A27" s="35" t="s">
        <v>26</v>
      </c>
      <c r="B27" s="23">
        <v>66</v>
      </c>
      <c r="C27" s="21">
        <v>57487881</v>
      </c>
      <c r="D27" s="21">
        <v>64888785</v>
      </c>
      <c r="E27" s="21">
        <v>61509576</v>
      </c>
      <c r="F27" s="21">
        <v>58658979</v>
      </c>
      <c r="G27" s="21">
        <v>76771276</v>
      </c>
      <c r="H27" s="21">
        <v>87955948</v>
      </c>
    </row>
    <row r="28" spans="1:8" ht="16.8" x14ac:dyDescent="0.4">
      <c r="A28" s="35" t="s">
        <v>27</v>
      </c>
      <c r="B28" s="23">
        <v>67</v>
      </c>
      <c r="C28" s="21">
        <v>559055</v>
      </c>
      <c r="D28" s="21">
        <v>282335</v>
      </c>
      <c r="E28" s="21">
        <v>899587</v>
      </c>
      <c r="F28" s="21">
        <v>0</v>
      </c>
      <c r="G28" s="21">
        <v>0</v>
      </c>
      <c r="H28" s="21">
        <v>0</v>
      </c>
    </row>
    <row r="29" spans="1:8" ht="16.8" x14ac:dyDescent="0.4">
      <c r="A29" s="35" t="s">
        <v>28</v>
      </c>
      <c r="B29" s="23">
        <v>71</v>
      </c>
      <c r="C29" s="21">
        <v>4299987</v>
      </c>
      <c r="D29" s="21">
        <v>9157021</v>
      </c>
      <c r="E29" s="21">
        <v>23321416</v>
      </c>
      <c r="F29" s="21">
        <v>25320300</v>
      </c>
      <c r="G29" s="21">
        <v>27676362</v>
      </c>
      <c r="H29" s="21">
        <v>7899409</v>
      </c>
    </row>
    <row r="30" spans="1:8" ht="16.8" x14ac:dyDescent="0.4">
      <c r="A30" s="35" t="s">
        <v>29</v>
      </c>
      <c r="B30" s="23">
        <v>75</v>
      </c>
      <c r="C30" s="21">
        <v>214935412</v>
      </c>
      <c r="D30" s="21">
        <v>227779216</v>
      </c>
      <c r="E30" s="21">
        <v>254974184</v>
      </c>
      <c r="F30" s="21">
        <v>276374775</v>
      </c>
      <c r="G30" s="21">
        <v>263197658</v>
      </c>
      <c r="H30" s="21">
        <v>254332040</v>
      </c>
    </row>
    <row r="31" spans="1:8" ht="16.8" x14ac:dyDescent="0.4">
      <c r="A31" s="35" t="s">
        <v>30</v>
      </c>
      <c r="B31" s="23">
        <v>77</v>
      </c>
      <c r="C31" s="21">
        <v>210614304</v>
      </c>
      <c r="D31" s="21">
        <v>223037595</v>
      </c>
      <c r="E31" s="21">
        <v>219845238</v>
      </c>
      <c r="F31" s="21">
        <v>227818649</v>
      </c>
      <c r="G31" s="21">
        <v>299287082</v>
      </c>
      <c r="H31" s="21">
        <v>339764749</v>
      </c>
    </row>
    <row r="32" spans="1:8" ht="16.8" x14ac:dyDescent="0.4">
      <c r="A32" s="35" t="s">
        <v>31</v>
      </c>
      <c r="B32" s="23">
        <v>78</v>
      </c>
      <c r="C32" s="21">
        <v>85713483</v>
      </c>
      <c r="D32" s="21">
        <v>87945429</v>
      </c>
      <c r="E32" s="21">
        <v>86796995</v>
      </c>
      <c r="F32" s="21">
        <v>91061171</v>
      </c>
      <c r="G32" s="21">
        <v>103848267</v>
      </c>
      <c r="H32" s="21">
        <v>113981147</v>
      </c>
    </row>
    <row r="33" spans="1:8" ht="16.8" x14ac:dyDescent="0.4">
      <c r="A33" s="35" t="s">
        <v>32</v>
      </c>
      <c r="B33" s="23">
        <v>79</v>
      </c>
      <c r="C33" s="21">
        <v>371721184</v>
      </c>
      <c r="D33" s="21">
        <v>371705246</v>
      </c>
      <c r="E33" s="21">
        <v>366755702</v>
      </c>
      <c r="F33" s="21">
        <v>412002335</v>
      </c>
      <c r="G33" s="21">
        <v>448330098</v>
      </c>
      <c r="H33" s="21">
        <v>435242646</v>
      </c>
    </row>
    <row r="34" spans="1:8" ht="16.8" x14ac:dyDescent="0.4">
      <c r="A34" s="35" t="s">
        <v>33</v>
      </c>
      <c r="B34" s="23">
        <v>83</v>
      </c>
      <c r="C34" s="21">
        <v>11997422</v>
      </c>
      <c r="D34" s="21">
        <v>11522250</v>
      </c>
      <c r="E34" s="21">
        <v>13258004</v>
      </c>
      <c r="F34" s="21">
        <v>14257149</v>
      </c>
      <c r="G34" s="21">
        <v>11801561</v>
      </c>
      <c r="H34" s="21">
        <v>12985415</v>
      </c>
    </row>
    <row r="35" spans="1:8" ht="16.8" x14ac:dyDescent="0.4">
      <c r="A35" s="35" t="s">
        <v>34</v>
      </c>
      <c r="B35" s="23">
        <v>84</v>
      </c>
      <c r="C35" s="21">
        <v>16085332</v>
      </c>
      <c r="D35" s="21">
        <v>18488916</v>
      </c>
      <c r="E35" s="21">
        <v>19800917</v>
      </c>
      <c r="F35" s="21">
        <v>23516382</v>
      </c>
      <c r="G35" s="21">
        <v>31205269</v>
      </c>
      <c r="H35" s="21">
        <v>27188783</v>
      </c>
    </row>
    <row r="36" spans="1:8" ht="16.8" x14ac:dyDescent="0.4">
      <c r="A36" s="35" t="s">
        <v>35</v>
      </c>
      <c r="B36" s="23">
        <v>85</v>
      </c>
      <c r="C36" s="21">
        <v>7188587</v>
      </c>
      <c r="D36" s="21">
        <v>7214837</v>
      </c>
      <c r="E36" s="21">
        <v>7162527</v>
      </c>
      <c r="F36" s="21">
        <v>7289913</v>
      </c>
      <c r="G36" s="21">
        <v>6934818</v>
      </c>
      <c r="H36" s="21">
        <v>6815501</v>
      </c>
    </row>
    <row r="37" spans="1:8" ht="16.8" x14ac:dyDescent="0.4">
      <c r="A37" s="35" t="s">
        <v>36</v>
      </c>
      <c r="B37" s="23">
        <v>87</v>
      </c>
      <c r="C37" s="21">
        <v>2192273</v>
      </c>
      <c r="D37" s="21">
        <v>3061439</v>
      </c>
      <c r="E37" s="21">
        <v>3760417</v>
      </c>
      <c r="F37" s="21">
        <v>3135978</v>
      </c>
      <c r="G37" s="21">
        <v>3084390</v>
      </c>
      <c r="H37" s="21">
        <v>2853979</v>
      </c>
    </row>
    <row r="38" spans="1:8" ht="16.8" x14ac:dyDescent="0.4">
      <c r="A38" s="35" t="s">
        <v>37</v>
      </c>
      <c r="B38" s="23">
        <v>88</v>
      </c>
      <c r="C38" s="21">
        <v>2670356</v>
      </c>
      <c r="D38" s="21">
        <v>2666737</v>
      </c>
      <c r="E38" s="21">
        <v>0</v>
      </c>
      <c r="F38" s="21">
        <v>0</v>
      </c>
      <c r="G38" s="21">
        <v>0</v>
      </c>
      <c r="H38" s="21">
        <v>0</v>
      </c>
    </row>
    <row r="39" spans="1:8" ht="16.8" x14ac:dyDescent="0.4">
      <c r="A39" s="35" t="s">
        <v>38</v>
      </c>
      <c r="B39" s="23">
        <v>89</v>
      </c>
      <c r="C39" s="21">
        <v>24718356</v>
      </c>
      <c r="D39" s="21">
        <v>20612135</v>
      </c>
      <c r="E39" s="21">
        <v>21111984</v>
      </c>
      <c r="F39" s="21">
        <v>20428053</v>
      </c>
      <c r="G39" s="21">
        <v>21424180</v>
      </c>
      <c r="H39" s="21">
        <v>22547987</v>
      </c>
    </row>
    <row r="40" spans="1:8" ht="16.8" x14ac:dyDescent="0.4">
      <c r="A40" s="35" t="s">
        <v>39</v>
      </c>
      <c r="B40" s="23">
        <v>91</v>
      </c>
      <c r="C40" s="21">
        <v>103425796</v>
      </c>
      <c r="D40" s="21">
        <v>110249590</v>
      </c>
      <c r="E40" s="21">
        <v>115492027</v>
      </c>
      <c r="F40" s="21">
        <v>122513049</v>
      </c>
      <c r="G40" s="21">
        <v>134187801</v>
      </c>
      <c r="H40" s="21">
        <v>139531809</v>
      </c>
    </row>
    <row r="41" spans="1:8" ht="16.8" x14ac:dyDescent="0.4">
      <c r="A41" s="35" t="s">
        <v>40</v>
      </c>
      <c r="B41" s="23">
        <v>92</v>
      </c>
      <c r="C41" s="21">
        <v>4763697</v>
      </c>
      <c r="D41" s="21">
        <v>6950268</v>
      </c>
      <c r="E41" s="21">
        <v>5430375</v>
      </c>
      <c r="F41" s="21">
        <v>0</v>
      </c>
      <c r="G41" s="21">
        <v>0</v>
      </c>
      <c r="H41" s="21">
        <v>0</v>
      </c>
    </row>
    <row r="42" spans="1:8" ht="16.8" x14ac:dyDescent="0.4">
      <c r="A42" s="35" t="s">
        <v>41</v>
      </c>
      <c r="B42" s="23">
        <v>94</v>
      </c>
      <c r="C42" s="21">
        <v>4537518</v>
      </c>
      <c r="D42" s="21">
        <v>4057425</v>
      </c>
      <c r="E42" s="21">
        <v>4545176</v>
      </c>
      <c r="F42" s="21">
        <v>4908067</v>
      </c>
      <c r="G42" s="21">
        <v>4768556</v>
      </c>
      <c r="H42" s="21">
        <v>4430717</v>
      </c>
    </row>
    <row r="43" spans="1:8" ht="16.8" x14ac:dyDescent="0.4">
      <c r="A43" s="35" t="s">
        <v>42</v>
      </c>
      <c r="B43" s="23">
        <v>95</v>
      </c>
      <c r="C43" s="21">
        <v>6901068</v>
      </c>
      <c r="D43" s="21">
        <v>5332934</v>
      </c>
      <c r="E43" s="21">
        <v>0</v>
      </c>
      <c r="F43" s="21">
        <v>0</v>
      </c>
      <c r="G43" s="21">
        <v>0</v>
      </c>
      <c r="H43" s="21">
        <v>0</v>
      </c>
    </row>
    <row r="44" spans="1:8" ht="16.8" x14ac:dyDescent="0.4">
      <c r="A44" s="35" t="s">
        <v>43</v>
      </c>
      <c r="B44" s="23">
        <v>96</v>
      </c>
      <c r="C44" s="21">
        <v>27702607</v>
      </c>
      <c r="D44" s="21">
        <v>38946700</v>
      </c>
      <c r="E44" s="21">
        <v>40477451</v>
      </c>
      <c r="F44" s="21">
        <v>28724440</v>
      </c>
      <c r="G44" s="21">
        <v>4982843</v>
      </c>
      <c r="H44" s="21">
        <v>92104</v>
      </c>
    </row>
    <row r="45" spans="1:8" ht="16.8" x14ac:dyDescent="0.4">
      <c r="A45" s="35" t="s">
        <v>44</v>
      </c>
      <c r="B45" s="23">
        <v>99</v>
      </c>
      <c r="C45" s="21">
        <v>34718638</v>
      </c>
      <c r="D45" s="21">
        <v>46060346</v>
      </c>
      <c r="E45" s="21">
        <v>43465958</v>
      </c>
      <c r="F45" s="21">
        <v>41031016</v>
      </c>
      <c r="G45" s="21">
        <v>35038966</v>
      </c>
      <c r="H45" s="21">
        <v>42053061</v>
      </c>
    </row>
    <row r="46" spans="1:8" ht="16.8" x14ac:dyDescent="0.4">
      <c r="A46" s="35" t="s">
        <v>45</v>
      </c>
      <c r="B46" s="23">
        <v>100</v>
      </c>
      <c r="C46" s="21">
        <v>797113806</v>
      </c>
      <c r="D46" s="21">
        <v>950482979</v>
      </c>
      <c r="E46" s="21">
        <v>1026784240</v>
      </c>
      <c r="F46" s="21">
        <v>1079353058</v>
      </c>
      <c r="G46" s="21">
        <v>1184951863</v>
      </c>
      <c r="H46" s="21">
        <v>1596911647</v>
      </c>
    </row>
    <row r="47" spans="1:8" ht="16.8" x14ac:dyDescent="0.4">
      <c r="A47" s="35" t="s">
        <v>46</v>
      </c>
      <c r="B47" s="23">
        <v>102</v>
      </c>
      <c r="C47" s="21">
        <v>8121600</v>
      </c>
      <c r="D47" s="21">
        <v>8950981</v>
      </c>
      <c r="E47" s="21">
        <v>7296774</v>
      </c>
      <c r="F47" s="21">
        <v>8481338</v>
      </c>
      <c r="G47" s="21">
        <v>11272147</v>
      </c>
      <c r="H47" s="21">
        <v>12533070</v>
      </c>
    </row>
    <row r="48" spans="1:8" ht="16.8" x14ac:dyDescent="0.4">
      <c r="A48" s="35" t="s">
        <v>47</v>
      </c>
      <c r="B48" s="23">
        <v>103</v>
      </c>
      <c r="C48" s="21">
        <v>331635122</v>
      </c>
      <c r="D48" s="21">
        <v>347104907</v>
      </c>
      <c r="E48" s="21">
        <v>348618278</v>
      </c>
      <c r="F48" s="21">
        <v>376249333</v>
      </c>
      <c r="G48" s="21">
        <v>400975531</v>
      </c>
      <c r="H48" s="21">
        <v>427316901</v>
      </c>
    </row>
    <row r="49" spans="1:8" ht="16.8" x14ac:dyDescent="0.4">
      <c r="A49" s="35" t="s">
        <v>48</v>
      </c>
      <c r="B49" s="23">
        <v>104</v>
      </c>
      <c r="C49" s="21">
        <v>5462498</v>
      </c>
      <c r="D49" s="21">
        <v>9023816</v>
      </c>
      <c r="E49" s="21">
        <v>10395048</v>
      </c>
      <c r="F49" s="21">
        <v>0</v>
      </c>
      <c r="G49" s="21">
        <v>0</v>
      </c>
      <c r="H49" s="21">
        <v>0</v>
      </c>
    </row>
    <row r="50" spans="1:8" ht="16.8" x14ac:dyDescent="0.4">
      <c r="A50" s="35" t="s">
        <v>49</v>
      </c>
      <c r="B50" s="23">
        <v>107</v>
      </c>
      <c r="C50" s="21">
        <v>407790067</v>
      </c>
      <c r="D50" s="21">
        <v>388073268</v>
      </c>
      <c r="E50" s="21">
        <v>445011773</v>
      </c>
      <c r="F50" s="21">
        <v>460105131</v>
      </c>
      <c r="G50" s="21">
        <v>454225683</v>
      </c>
      <c r="H50" s="21">
        <v>557818538</v>
      </c>
    </row>
    <row r="51" spans="1:8" ht="16.8" x14ac:dyDescent="0.4">
      <c r="A51" s="35" t="s">
        <v>50</v>
      </c>
      <c r="B51" s="23">
        <v>108</v>
      </c>
      <c r="C51" s="21">
        <v>61412177</v>
      </c>
      <c r="D51" s="21">
        <v>69308490</v>
      </c>
      <c r="E51" s="21">
        <v>72761606</v>
      </c>
      <c r="F51" s="21">
        <v>76238401</v>
      </c>
      <c r="G51" s="21">
        <v>79323783</v>
      </c>
      <c r="H51" s="21">
        <v>72715236</v>
      </c>
    </row>
    <row r="52" spans="1:8" ht="16.8" x14ac:dyDescent="0.4">
      <c r="A52" s="35" t="s">
        <v>51</v>
      </c>
      <c r="B52" s="23">
        <v>113</v>
      </c>
      <c r="C52" s="21">
        <v>4343880</v>
      </c>
      <c r="D52" s="21">
        <v>2945175</v>
      </c>
      <c r="E52" s="21">
        <v>8288953</v>
      </c>
      <c r="F52" s="21">
        <v>6144783</v>
      </c>
      <c r="G52" s="21">
        <v>3993136</v>
      </c>
      <c r="H52" s="21">
        <v>2933342</v>
      </c>
    </row>
    <row r="53" spans="1:8" ht="16.8" x14ac:dyDescent="0.4">
      <c r="A53" s="35" t="s">
        <v>52</v>
      </c>
      <c r="B53" s="23">
        <v>114</v>
      </c>
      <c r="C53" s="21">
        <v>62512627</v>
      </c>
      <c r="D53" s="21">
        <v>67626221</v>
      </c>
      <c r="E53" s="21">
        <v>79122870</v>
      </c>
      <c r="F53" s="21">
        <v>108745717</v>
      </c>
      <c r="G53" s="21">
        <v>67009796</v>
      </c>
      <c r="H53" s="21">
        <v>40790389</v>
      </c>
    </row>
    <row r="54" spans="1:8" ht="16.8" x14ac:dyDescent="0.4">
      <c r="A54" s="35" t="s">
        <v>53</v>
      </c>
      <c r="B54" s="23">
        <v>115</v>
      </c>
      <c r="C54" s="21">
        <v>29607591</v>
      </c>
      <c r="D54" s="21">
        <v>30754093</v>
      </c>
      <c r="E54" s="21">
        <v>30782711</v>
      </c>
      <c r="F54" s="21">
        <v>35305815</v>
      </c>
      <c r="G54" s="21">
        <v>44040980</v>
      </c>
      <c r="H54" s="21">
        <v>45730050</v>
      </c>
    </row>
    <row r="55" spans="1:8" ht="16.8" x14ac:dyDescent="0.4">
      <c r="A55" s="35" t="s">
        <v>54</v>
      </c>
      <c r="B55" s="23">
        <v>119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</row>
    <row r="56" spans="1:8" ht="16.8" x14ac:dyDescent="0.4">
      <c r="A56" s="35" t="s">
        <v>55</v>
      </c>
      <c r="B56" s="23">
        <v>121</v>
      </c>
      <c r="C56" s="21">
        <v>4435720</v>
      </c>
      <c r="D56" s="21">
        <v>4612469</v>
      </c>
      <c r="E56" s="21">
        <v>4793288</v>
      </c>
      <c r="F56" s="21">
        <v>15556462</v>
      </c>
      <c r="G56" s="21">
        <v>15728794</v>
      </c>
      <c r="H56" s="21">
        <v>0</v>
      </c>
    </row>
    <row r="57" spans="1:8" ht="16.8" x14ac:dyDescent="0.4">
      <c r="A57" s="35" t="s">
        <v>56</v>
      </c>
      <c r="B57" s="23">
        <v>122</v>
      </c>
      <c r="C57" s="21">
        <v>43134194</v>
      </c>
      <c r="D57" s="21">
        <v>48728888</v>
      </c>
      <c r="E57" s="21">
        <v>48229902</v>
      </c>
      <c r="F57" s="21">
        <v>52604007</v>
      </c>
      <c r="G57" s="21">
        <v>47308541</v>
      </c>
      <c r="H57" s="21">
        <v>64059317</v>
      </c>
    </row>
    <row r="58" spans="1:8" ht="16.8" x14ac:dyDescent="0.4">
      <c r="A58" s="35" t="s">
        <v>57</v>
      </c>
      <c r="B58" s="23">
        <v>123</v>
      </c>
      <c r="C58" s="21">
        <v>62982762</v>
      </c>
      <c r="D58" s="21">
        <v>57467851</v>
      </c>
      <c r="E58" s="21">
        <v>63131709</v>
      </c>
      <c r="F58" s="21">
        <v>70364284</v>
      </c>
      <c r="G58" s="21">
        <v>81015331</v>
      </c>
      <c r="H58" s="21">
        <v>70967243</v>
      </c>
    </row>
    <row r="59" spans="1:8" ht="16.8" x14ac:dyDescent="0.4">
      <c r="A59" s="35" t="s">
        <v>58</v>
      </c>
      <c r="B59" s="23">
        <v>124</v>
      </c>
      <c r="C59" s="21">
        <v>15389723</v>
      </c>
      <c r="D59" s="21">
        <v>18828969</v>
      </c>
      <c r="E59" s="21">
        <v>20527412</v>
      </c>
      <c r="F59" s="21">
        <v>20629417</v>
      </c>
      <c r="G59" s="21">
        <v>14086481</v>
      </c>
      <c r="H59" s="21">
        <v>12405545</v>
      </c>
    </row>
    <row r="60" spans="1:8" ht="16.8" x14ac:dyDescent="0.4">
      <c r="A60" s="35" t="s">
        <v>59</v>
      </c>
      <c r="B60" s="23">
        <v>131</v>
      </c>
      <c r="C60" s="21">
        <v>105757085</v>
      </c>
      <c r="D60" s="21">
        <v>110683198</v>
      </c>
      <c r="E60" s="21">
        <v>113682763</v>
      </c>
      <c r="F60" s="21">
        <v>115556579</v>
      </c>
      <c r="G60" s="21">
        <v>104528589</v>
      </c>
      <c r="H60" s="21">
        <v>93521342</v>
      </c>
    </row>
    <row r="61" spans="1:8" ht="16.8" x14ac:dyDescent="0.4">
      <c r="A61" s="35" t="s">
        <v>60</v>
      </c>
      <c r="B61" s="23">
        <v>132</v>
      </c>
      <c r="C61" s="21">
        <v>23201483</v>
      </c>
      <c r="D61" s="21">
        <v>24662470</v>
      </c>
      <c r="E61" s="21">
        <v>25672163</v>
      </c>
      <c r="F61" s="21">
        <v>33435778</v>
      </c>
      <c r="G61" s="21">
        <v>38405500</v>
      </c>
      <c r="H61" s="21">
        <v>32247884</v>
      </c>
    </row>
    <row r="62" spans="1:8" ht="16.8" x14ac:dyDescent="0.4">
      <c r="A62" s="35" t="s">
        <v>61</v>
      </c>
      <c r="B62" s="23">
        <v>133</v>
      </c>
      <c r="C62" s="21">
        <v>176606865</v>
      </c>
      <c r="D62" s="21">
        <v>195873907</v>
      </c>
      <c r="E62" s="21">
        <v>219203122</v>
      </c>
      <c r="F62" s="21">
        <v>233720792</v>
      </c>
      <c r="G62" s="21">
        <v>263982840</v>
      </c>
      <c r="H62" s="21">
        <v>284096468</v>
      </c>
    </row>
    <row r="63" spans="1:8" ht="16.8" x14ac:dyDescent="0.4">
      <c r="A63" s="35" t="s">
        <v>62</v>
      </c>
      <c r="B63" s="23">
        <v>134</v>
      </c>
      <c r="C63" s="21">
        <v>61633283</v>
      </c>
      <c r="D63" s="21">
        <v>67236735</v>
      </c>
      <c r="E63" s="21">
        <v>87782582</v>
      </c>
      <c r="F63" s="21">
        <v>117988060</v>
      </c>
      <c r="G63" s="21">
        <v>140605526</v>
      </c>
      <c r="H63" s="21">
        <v>146212669</v>
      </c>
    </row>
    <row r="64" spans="1:8" ht="16.8" x14ac:dyDescent="0.4">
      <c r="A64" s="35" t="s">
        <v>63</v>
      </c>
      <c r="B64" s="23">
        <v>136</v>
      </c>
      <c r="C64" s="21">
        <v>4409070</v>
      </c>
      <c r="D64" s="21">
        <v>3667556</v>
      </c>
      <c r="E64" s="21">
        <v>3132562</v>
      </c>
      <c r="F64" s="21">
        <v>2560074</v>
      </c>
      <c r="G64" s="21">
        <v>2657580</v>
      </c>
      <c r="H64" s="21">
        <v>2374809</v>
      </c>
    </row>
    <row r="65" spans="1:8" ht="16.8" x14ac:dyDescent="0.4">
      <c r="A65" s="35" t="s">
        <v>64</v>
      </c>
      <c r="B65" s="23">
        <v>139</v>
      </c>
      <c r="C65" s="21">
        <v>54551331</v>
      </c>
      <c r="D65" s="21">
        <v>56481916</v>
      </c>
      <c r="E65" s="21">
        <v>23786310</v>
      </c>
      <c r="F65" s="21">
        <v>24034123</v>
      </c>
      <c r="G65" s="21">
        <v>23274906</v>
      </c>
      <c r="H65" s="21">
        <v>14368681</v>
      </c>
    </row>
    <row r="66" spans="1:8" ht="16.8" x14ac:dyDescent="0.4">
      <c r="A66" s="35" t="s">
        <v>65</v>
      </c>
      <c r="B66" s="23">
        <v>142</v>
      </c>
      <c r="C66" s="21">
        <v>10829967</v>
      </c>
      <c r="D66" s="21">
        <v>11701792</v>
      </c>
      <c r="E66" s="21">
        <v>10975371</v>
      </c>
      <c r="F66" s="21">
        <v>12136825</v>
      </c>
      <c r="G66" s="21">
        <v>12038680</v>
      </c>
      <c r="H66" s="21">
        <v>11951629</v>
      </c>
    </row>
    <row r="67" spans="1:8" ht="16.8" x14ac:dyDescent="0.4">
      <c r="A67" s="35" t="s">
        <v>66</v>
      </c>
      <c r="B67" s="23">
        <v>143</v>
      </c>
      <c r="C67" s="21">
        <v>269328011</v>
      </c>
      <c r="D67" s="21">
        <v>298895789</v>
      </c>
      <c r="E67" s="21">
        <v>278981008</v>
      </c>
      <c r="F67" s="21">
        <v>269245689</v>
      </c>
      <c r="G67" s="21">
        <v>264921401</v>
      </c>
      <c r="H67" s="21">
        <v>285474032</v>
      </c>
    </row>
    <row r="68" spans="1:8" ht="16.8" x14ac:dyDescent="0.4">
      <c r="A68" s="35" t="s">
        <v>67</v>
      </c>
      <c r="B68" s="23">
        <v>144</v>
      </c>
      <c r="C68" s="21"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</row>
    <row r="69" spans="1:8" ht="16.8" x14ac:dyDescent="0.4">
      <c r="A69" s="35" t="s">
        <v>68</v>
      </c>
      <c r="B69" s="23">
        <v>145</v>
      </c>
      <c r="C69" s="21">
        <v>2542655</v>
      </c>
      <c r="D69" s="21">
        <v>2728645</v>
      </c>
      <c r="E69" s="21">
        <v>2817856</v>
      </c>
      <c r="F69" s="21">
        <v>2994457</v>
      </c>
      <c r="G69" s="21">
        <v>3020708</v>
      </c>
      <c r="H69" s="21">
        <v>3465431</v>
      </c>
    </row>
    <row r="70" spans="1:8" ht="16.8" x14ac:dyDescent="0.4">
      <c r="A70" s="35" t="s">
        <v>69</v>
      </c>
      <c r="B70" s="23">
        <v>147</v>
      </c>
      <c r="C70" s="21">
        <v>64030088</v>
      </c>
      <c r="D70" s="21">
        <v>52731579</v>
      </c>
      <c r="E70" s="21">
        <v>22375804</v>
      </c>
      <c r="F70" s="21">
        <v>114387129</v>
      </c>
      <c r="G70" s="21">
        <v>363930931</v>
      </c>
      <c r="H70" s="21">
        <v>387233059</v>
      </c>
    </row>
    <row r="71" spans="1:8" ht="16.8" x14ac:dyDescent="0.4">
      <c r="A71" s="35" t="s">
        <v>70</v>
      </c>
      <c r="B71" s="23">
        <v>148</v>
      </c>
      <c r="C71" s="21">
        <v>82072890</v>
      </c>
      <c r="D71" s="21">
        <v>85640438</v>
      </c>
      <c r="E71" s="21">
        <v>88282334</v>
      </c>
      <c r="F71" s="21">
        <v>109509834</v>
      </c>
      <c r="G71" s="21">
        <v>97805994</v>
      </c>
      <c r="H71" s="21">
        <v>87705510</v>
      </c>
    </row>
    <row r="72" spans="1:8" ht="16.8" x14ac:dyDescent="0.4">
      <c r="A72" s="35" t="s">
        <v>71</v>
      </c>
      <c r="B72" s="23">
        <v>149</v>
      </c>
      <c r="C72" s="21">
        <v>15554917</v>
      </c>
      <c r="D72" s="21">
        <v>22740257</v>
      </c>
      <c r="E72" s="21">
        <v>23977247</v>
      </c>
      <c r="F72" s="21">
        <v>25021993</v>
      </c>
      <c r="G72" s="21">
        <v>23635672</v>
      </c>
      <c r="H72" s="21">
        <v>25398711</v>
      </c>
    </row>
    <row r="73" spans="1:8" ht="16.8" x14ac:dyDescent="0.4">
      <c r="A73" s="35" t="s">
        <v>72</v>
      </c>
      <c r="B73" s="23">
        <v>150</v>
      </c>
      <c r="C73" s="21">
        <v>7168573</v>
      </c>
      <c r="D73" s="21">
        <v>9582178</v>
      </c>
      <c r="E73" s="21">
        <v>0</v>
      </c>
      <c r="F73" s="21">
        <v>0</v>
      </c>
      <c r="G73" s="21">
        <v>0</v>
      </c>
      <c r="H73" s="21">
        <v>0</v>
      </c>
    </row>
    <row r="74" spans="1:8" ht="16.8" x14ac:dyDescent="0.4">
      <c r="A74" s="35" t="s">
        <v>73</v>
      </c>
      <c r="B74" s="23">
        <v>151</v>
      </c>
      <c r="C74" s="21">
        <v>15487205</v>
      </c>
      <c r="D74" s="21">
        <v>16139207</v>
      </c>
      <c r="E74" s="21">
        <v>17853069</v>
      </c>
      <c r="F74" s="21">
        <v>20474849</v>
      </c>
      <c r="G74" s="21">
        <v>25899852</v>
      </c>
      <c r="H74" s="21">
        <v>22912975</v>
      </c>
    </row>
    <row r="75" spans="1:8" ht="16.8" x14ac:dyDescent="0.4">
      <c r="A75" s="35" t="s">
        <v>74</v>
      </c>
      <c r="B75" s="23">
        <v>153</v>
      </c>
      <c r="C75" s="21">
        <v>11736293</v>
      </c>
      <c r="D75" s="21">
        <v>11465012</v>
      </c>
      <c r="E75" s="21">
        <v>40774354</v>
      </c>
      <c r="F75" s="21">
        <v>43271257</v>
      </c>
      <c r="G75" s="21">
        <v>43603450</v>
      </c>
      <c r="H75" s="21">
        <v>38609580</v>
      </c>
    </row>
    <row r="76" spans="1:8" ht="16.8" x14ac:dyDescent="0.4">
      <c r="A76" s="35" t="s">
        <v>75</v>
      </c>
      <c r="B76" s="23">
        <v>154</v>
      </c>
      <c r="C76" s="21">
        <v>5119100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</row>
    <row r="77" spans="1:8" ht="16.8" x14ac:dyDescent="0.4">
      <c r="A77" s="35" t="s">
        <v>76</v>
      </c>
      <c r="B77" s="23">
        <v>157</v>
      </c>
      <c r="C77" s="21">
        <v>307649795</v>
      </c>
      <c r="D77" s="21">
        <v>305316147</v>
      </c>
      <c r="E77" s="21">
        <v>294193586</v>
      </c>
      <c r="F77" s="21">
        <v>255126676</v>
      </c>
      <c r="G77" s="21">
        <v>303879110</v>
      </c>
      <c r="H77" s="21">
        <v>432611238</v>
      </c>
    </row>
    <row r="78" spans="1:8" ht="16.8" x14ac:dyDescent="0.4">
      <c r="A78" s="35" t="s">
        <v>77</v>
      </c>
      <c r="B78" s="23">
        <v>158</v>
      </c>
      <c r="C78" s="21">
        <v>110909556</v>
      </c>
      <c r="D78" s="21">
        <v>128886794</v>
      </c>
      <c r="E78" s="21">
        <v>173229447</v>
      </c>
      <c r="F78" s="21">
        <v>263694070</v>
      </c>
      <c r="G78" s="21">
        <v>501942858</v>
      </c>
      <c r="H78" s="21">
        <v>625984116</v>
      </c>
    </row>
    <row r="79" spans="1:8" ht="16.8" x14ac:dyDescent="0.4">
      <c r="A79" s="35" t="s">
        <v>78</v>
      </c>
      <c r="B79" s="23">
        <v>162</v>
      </c>
      <c r="C79" s="21">
        <v>2030645</v>
      </c>
      <c r="D79" s="21">
        <v>2533579</v>
      </c>
      <c r="E79" s="21">
        <v>11846891</v>
      </c>
      <c r="F79" s="21">
        <v>16206089</v>
      </c>
      <c r="G79" s="21">
        <v>16505513</v>
      </c>
      <c r="H79" s="21">
        <v>7144416</v>
      </c>
    </row>
    <row r="80" spans="1:8" ht="16.8" x14ac:dyDescent="0.4">
      <c r="A80" s="35" t="s">
        <v>79</v>
      </c>
      <c r="B80" s="23">
        <v>164</v>
      </c>
      <c r="C80" s="21">
        <v>11463075</v>
      </c>
      <c r="D80" s="21">
        <v>14507383</v>
      </c>
      <c r="E80" s="21">
        <v>15713377</v>
      </c>
      <c r="F80" s="21">
        <v>16656910</v>
      </c>
      <c r="G80" s="21">
        <v>17475836</v>
      </c>
      <c r="H80" s="21">
        <v>19466006</v>
      </c>
    </row>
    <row r="81" spans="1:8" ht="16.8" x14ac:dyDescent="0.4">
      <c r="A81" s="35" t="s">
        <v>80</v>
      </c>
      <c r="B81" s="23">
        <v>165</v>
      </c>
      <c r="C81" s="21">
        <v>3758452</v>
      </c>
      <c r="D81" s="21">
        <v>4157835</v>
      </c>
      <c r="E81" s="21">
        <v>4333443</v>
      </c>
      <c r="F81" s="21">
        <v>5037036</v>
      </c>
      <c r="G81" s="21">
        <v>7324091</v>
      </c>
      <c r="H81" s="21">
        <v>3326533</v>
      </c>
    </row>
    <row r="82" spans="1:8" ht="16.8" x14ac:dyDescent="0.4">
      <c r="A82" s="35" t="s">
        <v>81</v>
      </c>
      <c r="B82" s="23">
        <v>167</v>
      </c>
      <c r="C82" s="21">
        <v>20558507</v>
      </c>
      <c r="D82" s="21">
        <v>36703057</v>
      </c>
      <c r="E82" s="21">
        <v>25148005</v>
      </c>
      <c r="F82" s="21">
        <v>22835545</v>
      </c>
      <c r="G82" s="21">
        <v>20259268</v>
      </c>
      <c r="H82" s="21">
        <v>21840596</v>
      </c>
    </row>
    <row r="83" spans="1:8" ht="16.8" x14ac:dyDescent="0.4">
      <c r="A83" s="35" t="s">
        <v>82</v>
      </c>
      <c r="B83" s="23">
        <v>169</v>
      </c>
      <c r="C83" s="21">
        <v>7936201</v>
      </c>
      <c r="D83" s="21">
        <v>19773407</v>
      </c>
      <c r="E83" s="21">
        <v>17902196</v>
      </c>
      <c r="F83" s="21">
        <v>14085280</v>
      </c>
      <c r="G83" s="21">
        <v>973235</v>
      </c>
      <c r="H83" s="21">
        <v>0</v>
      </c>
    </row>
    <row r="84" spans="1:8" ht="16.8" x14ac:dyDescent="0.4">
      <c r="A84" s="35" t="s">
        <v>83</v>
      </c>
      <c r="B84" s="23">
        <v>171</v>
      </c>
      <c r="C84" s="21">
        <v>5290609</v>
      </c>
      <c r="D84" s="21">
        <v>5897960</v>
      </c>
      <c r="E84" s="21">
        <v>5467273</v>
      </c>
      <c r="F84" s="21">
        <v>8103660</v>
      </c>
      <c r="G84" s="21">
        <v>7394922</v>
      </c>
      <c r="H84" s="21">
        <v>15206131</v>
      </c>
    </row>
    <row r="85" spans="1:8" ht="16.8" x14ac:dyDescent="0.4">
      <c r="A85" s="35" t="s">
        <v>84</v>
      </c>
      <c r="B85" s="23">
        <v>173</v>
      </c>
      <c r="C85" s="21">
        <v>7092309</v>
      </c>
      <c r="D85" s="21">
        <v>6206856</v>
      </c>
      <c r="E85" s="21">
        <v>5849789</v>
      </c>
      <c r="F85" s="21">
        <v>5685641</v>
      </c>
      <c r="G85" s="21">
        <v>7087202</v>
      </c>
      <c r="H85" s="21">
        <v>8060251</v>
      </c>
    </row>
    <row r="86" spans="1:8" ht="16.8" x14ac:dyDescent="0.4">
      <c r="A86" s="35" t="s">
        <v>85</v>
      </c>
      <c r="B86" s="23">
        <v>175</v>
      </c>
      <c r="C86" s="21">
        <v>56469172</v>
      </c>
      <c r="D86" s="21">
        <v>58713036</v>
      </c>
      <c r="E86" s="21">
        <v>60219278</v>
      </c>
      <c r="F86" s="21">
        <v>60618530</v>
      </c>
      <c r="G86" s="21">
        <v>64408284</v>
      </c>
      <c r="H86" s="21">
        <v>71056098</v>
      </c>
    </row>
    <row r="87" spans="1:8" ht="16.8" x14ac:dyDescent="0.4">
      <c r="A87" s="35" t="s">
        <v>86</v>
      </c>
      <c r="B87" s="23">
        <v>176</v>
      </c>
      <c r="C87" s="21">
        <v>33200444</v>
      </c>
      <c r="D87" s="21">
        <v>38701895</v>
      </c>
      <c r="E87" s="21">
        <v>41163009</v>
      </c>
      <c r="F87" s="21">
        <v>48529130</v>
      </c>
      <c r="G87" s="21">
        <v>59384022</v>
      </c>
      <c r="H87" s="21">
        <v>65181752</v>
      </c>
    </row>
    <row r="88" spans="1:8" ht="16.8" x14ac:dyDescent="0.4">
      <c r="A88" s="35" t="s">
        <v>87</v>
      </c>
      <c r="B88" s="23">
        <v>177</v>
      </c>
      <c r="C88" s="21">
        <v>69971582</v>
      </c>
      <c r="D88" s="21">
        <v>72322688</v>
      </c>
      <c r="E88" s="21">
        <v>77309638</v>
      </c>
      <c r="F88" s="21">
        <v>89944150</v>
      </c>
      <c r="G88" s="21">
        <v>87945016</v>
      </c>
      <c r="H88" s="21">
        <v>96652924</v>
      </c>
    </row>
    <row r="89" spans="1:8" ht="16.8" x14ac:dyDescent="0.4">
      <c r="A89" s="35" t="s">
        <v>88</v>
      </c>
      <c r="B89" s="23">
        <v>180</v>
      </c>
      <c r="C89" s="21">
        <v>406684877</v>
      </c>
      <c r="D89" s="21">
        <v>483383259</v>
      </c>
      <c r="E89" s="21">
        <v>556819437</v>
      </c>
      <c r="F89" s="21">
        <v>597738797</v>
      </c>
      <c r="G89" s="21">
        <v>741837984</v>
      </c>
      <c r="H89" s="21">
        <v>967379181</v>
      </c>
    </row>
    <row r="90" spans="1:8" ht="16.8" x14ac:dyDescent="0.4">
      <c r="A90" s="35" t="s">
        <v>89</v>
      </c>
      <c r="B90" s="23">
        <v>181</v>
      </c>
      <c r="C90" s="21">
        <v>60687512</v>
      </c>
      <c r="D90" s="21">
        <v>63150196</v>
      </c>
      <c r="E90" s="21">
        <v>65136525</v>
      </c>
      <c r="F90" s="21">
        <v>78396098</v>
      </c>
      <c r="G90" s="21">
        <v>84548476</v>
      </c>
      <c r="H90" s="21">
        <v>94740784</v>
      </c>
    </row>
    <row r="91" spans="1:8" ht="16.8" x14ac:dyDescent="0.4">
      <c r="A91" s="35" t="s">
        <v>90</v>
      </c>
      <c r="B91" s="23">
        <v>182</v>
      </c>
      <c r="C91" s="21">
        <v>25789233</v>
      </c>
      <c r="D91" s="21">
        <v>26179887</v>
      </c>
      <c r="E91" s="21">
        <v>26202300</v>
      </c>
      <c r="F91" s="21">
        <v>38737539</v>
      </c>
      <c r="G91" s="21">
        <v>50052045</v>
      </c>
      <c r="H91" s="21">
        <v>41210948</v>
      </c>
    </row>
    <row r="92" spans="1:8" ht="16.8" x14ac:dyDescent="0.4">
      <c r="A92" s="35" t="s">
        <v>91</v>
      </c>
      <c r="B92" s="23">
        <v>183</v>
      </c>
      <c r="C92" s="21">
        <v>75421438</v>
      </c>
      <c r="D92" s="21">
        <v>82824050</v>
      </c>
      <c r="E92" s="21">
        <v>88815846</v>
      </c>
      <c r="F92" s="21">
        <v>97411198</v>
      </c>
      <c r="G92" s="21">
        <v>96430569</v>
      </c>
      <c r="H92" s="21">
        <v>118906017</v>
      </c>
    </row>
    <row r="93" spans="1:8" ht="16.8" x14ac:dyDescent="0.4">
      <c r="A93" s="35" t="s">
        <v>92</v>
      </c>
      <c r="B93" s="23">
        <v>184</v>
      </c>
      <c r="C93" s="21">
        <v>19375537</v>
      </c>
      <c r="D93" s="21">
        <v>17448771</v>
      </c>
      <c r="E93" s="21">
        <v>19178812</v>
      </c>
      <c r="F93" s="21">
        <v>23012958</v>
      </c>
      <c r="G93" s="21">
        <v>32882739</v>
      </c>
      <c r="H93" s="21">
        <v>49693355</v>
      </c>
    </row>
    <row r="94" spans="1:8" ht="16.8" x14ac:dyDescent="0.4">
      <c r="A94" s="35" t="s">
        <v>93</v>
      </c>
      <c r="B94" s="23">
        <v>186</v>
      </c>
      <c r="C94" s="21">
        <v>1366529</v>
      </c>
      <c r="D94" s="21">
        <v>1490209</v>
      </c>
      <c r="E94" s="21">
        <v>1986371</v>
      </c>
      <c r="F94" s="21">
        <v>0</v>
      </c>
      <c r="G94" s="21">
        <v>0</v>
      </c>
      <c r="H94" s="21">
        <v>0</v>
      </c>
    </row>
    <row r="95" spans="1:8" ht="16.8" x14ac:dyDescent="0.4">
      <c r="A95" s="35" t="s">
        <v>94</v>
      </c>
      <c r="B95" s="23">
        <v>187</v>
      </c>
      <c r="C95" s="21">
        <v>162612275</v>
      </c>
      <c r="D95" s="21">
        <v>159510837</v>
      </c>
      <c r="E95" s="21">
        <v>150132561</v>
      </c>
      <c r="F95" s="21">
        <v>164062990</v>
      </c>
      <c r="G95" s="21">
        <v>194086676</v>
      </c>
      <c r="H95" s="21">
        <v>268141741</v>
      </c>
    </row>
    <row r="96" spans="1:8" ht="16.8" x14ac:dyDescent="0.4">
      <c r="A96" s="35" t="s">
        <v>95</v>
      </c>
      <c r="B96" s="23">
        <v>188</v>
      </c>
      <c r="C96" s="21">
        <v>5667445</v>
      </c>
      <c r="D96" s="21">
        <v>4985744</v>
      </c>
      <c r="E96" s="21">
        <v>4560114</v>
      </c>
      <c r="F96" s="21">
        <v>4943285</v>
      </c>
      <c r="G96" s="21">
        <v>4660787</v>
      </c>
      <c r="H96" s="21">
        <v>7099490</v>
      </c>
    </row>
    <row r="97" spans="1:8" ht="16.8" x14ac:dyDescent="0.4">
      <c r="A97" s="35" t="s">
        <v>96</v>
      </c>
      <c r="B97" s="23">
        <v>190</v>
      </c>
      <c r="C97" s="21">
        <v>14470933</v>
      </c>
      <c r="D97" s="21">
        <v>15025166</v>
      </c>
      <c r="E97" s="21">
        <v>13585242</v>
      </c>
      <c r="F97" s="21">
        <v>15328357</v>
      </c>
      <c r="G97" s="21">
        <v>17372637</v>
      </c>
      <c r="H97" s="21">
        <v>28338701</v>
      </c>
    </row>
    <row r="98" spans="1:8" ht="16.8" x14ac:dyDescent="0.4">
      <c r="A98" s="35" t="s">
        <v>97</v>
      </c>
      <c r="B98" s="23">
        <v>194</v>
      </c>
      <c r="C98" s="21">
        <v>5370180</v>
      </c>
      <c r="D98" s="21">
        <v>3481140</v>
      </c>
      <c r="E98" s="21">
        <v>0</v>
      </c>
      <c r="F98" s="21">
        <v>0</v>
      </c>
      <c r="G98" s="21">
        <v>0</v>
      </c>
      <c r="H98" s="21">
        <v>0</v>
      </c>
    </row>
    <row r="99" spans="1:8" ht="16.8" x14ac:dyDescent="0.4">
      <c r="A99" s="35" t="s">
        <v>98</v>
      </c>
      <c r="B99" s="23">
        <v>195</v>
      </c>
      <c r="C99" s="21">
        <v>1950058</v>
      </c>
      <c r="D99" s="21">
        <v>1907062</v>
      </c>
      <c r="E99" s="21">
        <v>1424294</v>
      </c>
      <c r="F99" s="21">
        <v>1687099</v>
      </c>
      <c r="G99" s="21">
        <v>2056746</v>
      </c>
      <c r="H99" s="21">
        <v>2525160</v>
      </c>
    </row>
    <row r="100" spans="1:8" ht="16.8" x14ac:dyDescent="0.4">
      <c r="A100" s="35" t="s">
        <v>99</v>
      </c>
      <c r="B100" s="23">
        <v>196</v>
      </c>
      <c r="C100" s="21">
        <v>23845750</v>
      </c>
      <c r="D100" s="21">
        <v>36418861</v>
      </c>
      <c r="E100" s="21">
        <v>36748773</v>
      </c>
      <c r="F100" s="21">
        <v>37105707</v>
      </c>
      <c r="G100" s="21">
        <v>42770186</v>
      </c>
      <c r="H100" s="21">
        <v>36732228</v>
      </c>
    </row>
    <row r="101" spans="1:8" ht="16.8" x14ac:dyDescent="0.4">
      <c r="A101" s="35" t="s">
        <v>100</v>
      </c>
      <c r="B101" s="23">
        <v>197</v>
      </c>
      <c r="C101" s="21">
        <v>4958634</v>
      </c>
      <c r="D101" s="21">
        <v>5369844</v>
      </c>
      <c r="E101" s="21">
        <v>3961383</v>
      </c>
      <c r="F101" s="21">
        <v>4065554</v>
      </c>
      <c r="G101" s="21">
        <v>4267044</v>
      </c>
      <c r="H101" s="21">
        <v>4866716</v>
      </c>
    </row>
    <row r="102" spans="1:8" ht="16.8" x14ac:dyDescent="0.4">
      <c r="A102" s="35" t="s">
        <v>101</v>
      </c>
      <c r="B102" s="23">
        <v>199</v>
      </c>
      <c r="C102" s="21">
        <v>0</v>
      </c>
      <c r="D102" s="21">
        <v>0</v>
      </c>
      <c r="E102" s="21">
        <v>0</v>
      </c>
      <c r="F102" s="21">
        <v>0</v>
      </c>
      <c r="G102" s="21">
        <v>0</v>
      </c>
      <c r="H102" s="21">
        <v>0</v>
      </c>
    </row>
    <row r="103" spans="1:8" ht="16.8" x14ac:dyDescent="0.4">
      <c r="A103" s="35" t="s">
        <v>102</v>
      </c>
      <c r="B103" s="23">
        <v>214</v>
      </c>
      <c r="C103" s="21">
        <v>19422297</v>
      </c>
      <c r="D103" s="21">
        <v>19593583</v>
      </c>
      <c r="E103" s="21">
        <v>26839421</v>
      </c>
      <c r="F103" s="21">
        <v>33011283</v>
      </c>
      <c r="G103" s="21">
        <v>39637365</v>
      </c>
      <c r="H103" s="21">
        <v>61302559</v>
      </c>
    </row>
    <row r="104" spans="1:8" ht="16.8" x14ac:dyDescent="0.4">
      <c r="A104" s="35" t="s">
        <v>103</v>
      </c>
      <c r="B104" s="23">
        <v>215</v>
      </c>
      <c r="C104" s="21">
        <v>0</v>
      </c>
      <c r="D104" s="21">
        <v>0</v>
      </c>
      <c r="E104" s="21">
        <v>0</v>
      </c>
      <c r="F104" s="21">
        <v>0</v>
      </c>
      <c r="G104" s="21">
        <v>0</v>
      </c>
      <c r="H104" s="21">
        <v>0</v>
      </c>
    </row>
    <row r="105" spans="1:8" ht="16.8" x14ac:dyDescent="0.4">
      <c r="A105" s="35" t="s">
        <v>104</v>
      </c>
      <c r="B105" s="23">
        <v>216</v>
      </c>
      <c r="C105" s="21">
        <v>68008905</v>
      </c>
      <c r="D105" s="21">
        <v>123536074</v>
      </c>
      <c r="E105" s="21">
        <v>145079533</v>
      </c>
      <c r="F105" s="21">
        <v>136454159</v>
      </c>
      <c r="G105" s="21">
        <v>151524510</v>
      </c>
      <c r="H105" s="21">
        <v>258410392</v>
      </c>
    </row>
    <row r="106" spans="1:8" ht="16.8" x14ac:dyDescent="0.4">
      <c r="A106" s="35" t="s">
        <v>105</v>
      </c>
      <c r="B106" s="23">
        <v>217</v>
      </c>
      <c r="C106" s="21">
        <v>12306946</v>
      </c>
      <c r="D106" s="21">
        <v>9551864</v>
      </c>
      <c r="E106" s="21">
        <v>10774240</v>
      </c>
      <c r="F106" s="21">
        <v>6836173</v>
      </c>
      <c r="G106" s="21">
        <v>2488514</v>
      </c>
      <c r="H106" s="21">
        <v>1862403</v>
      </c>
    </row>
    <row r="107" spans="1:8" ht="16.8" x14ac:dyDescent="0.4">
      <c r="A107" s="35" t="s">
        <v>106</v>
      </c>
      <c r="B107" s="23">
        <v>219</v>
      </c>
      <c r="C107" s="21">
        <v>2433064</v>
      </c>
      <c r="D107" s="21">
        <v>2513571</v>
      </c>
      <c r="E107" s="21">
        <v>2750781</v>
      </c>
      <c r="F107" s="21">
        <v>2767513</v>
      </c>
      <c r="G107" s="21">
        <v>2957496</v>
      </c>
      <c r="H107" s="21">
        <v>3075480</v>
      </c>
    </row>
    <row r="108" spans="1:8" ht="16.8" x14ac:dyDescent="0.4">
      <c r="A108" s="35" t="s">
        <v>107</v>
      </c>
      <c r="B108" s="23">
        <v>221</v>
      </c>
      <c r="C108" s="21">
        <v>33189891</v>
      </c>
      <c r="D108" s="21">
        <v>27116281</v>
      </c>
      <c r="E108" s="21">
        <v>8475692</v>
      </c>
      <c r="F108" s="21">
        <v>218172</v>
      </c>
      <c r="G108" s="21">
        <v>280620</v>
      </c>
      <c r="H108" s="21">
        <v>17520122</v>
      </c>
    </row>
    <row r="109" spans="1:8" ht="16.8" x14ac:dyDescent="0.4">
      <c r="A109" s="35" t="s">
        <v>108</v>
      </c>
      <c r="B109" s="23">
        <v>223</v>
      </c>
      <c r="C109" s="21">
        <v>38194024</v>
      </c>
      <c r="D109" s="21">
        <v>41010122</v>
      </c>
      <c r="E109" s="21">
        <v>42967021</v>
      </c>
      <c r="F109" s="21">
        <v>47090464</v>
      </c>
      <c r="G109" s="21">
        <v>49217368</v>
      </c>
      <c r="H109" s="21">
        <v>48519283</v>
      </c>
    </row>
    <row r="110" spans="1:8" ht="16.8" x14ac:dyDescent="0.4">
      <c r="A110" s="35" t="s">
        <v>109</v>
      </c>
      <c r="B110" s="23">
        <v>225</v>
      </c>
      <c r="C110" s="21">
        <v>73361413</v>
      </c>
      <c r="D110" s="21">
        <v>77233077</v>
      </c>
      <c r="E110" s="21">
        <v>83609195</v>
      </c>
      <c r="F110" s="21">
        <v>92963057</v>
      </c>
      <c r="G110" s="21">
        <v>90299806</v>
      </c>
      <c r="H110" s="21">
        <v>73554668</v>
      </c>
    </row>
    <row r="111" spans="1:8" ht="16.8" x14ac:dyDescent="0.4">
      <c r="A111" s="35" t="s">
        <v>110</v>
      </c>
      <c r="B111" s="23">
        <v>227</v>
      </c>
      <c r="C111" s="21">
        <v>1376460</v>
      </c>
      <c r="D111" s="21">
        <v>1225569</v>
      </c>
      <c r="E111" s="21">
        <v>984465</v>
      </c>
      <c r="F111" s="21">
        <v>1005741</v>
      </c>
      <c r="G111" s="21">
        <v>1008514</v>
      </c>
      <c r="H111" s="21">
        <v>1341316</v>
      </c>
    </row>
    <row r="112" spans="1:8" ht="16.8" x14ac:dyDescent="0.4">
      <c r="A112" s="35" t="s">
        <v>111</v>
      </c>
      <c r="B112" s="23">
        <v>228</v>
      </c>
      <c r="C112" s="21">
        <v>300823905</v>
      </c>
      <c r="D112" s="21">
        <v>281238243</v>
      </c>
      <c r="E112" s="21">
        <v>303251120</v>
      </c>
      <c r="F112" s="21">
        <v>360817202</v>
      </c>
      <c r="G112" s="21">
        <v>443181229</v>
      </c>
      <c r="H112" s="21">
        <v>555498609</v>
      </c>
    </row>
    <row r="113" spans="1:8" ht="16.8" x14ac:dyDescent="0.4">
      <c r="A113" s="35" t="s">
        <v>112</v>
      </c>
      <c r="B113" s="23">
        <v>229</v>
      </c>
      <c r="C113" s="21">
        <v>1436238</v>
      </c>
      <c r="D113" s="21">
        <v>1337468</v>
      </c>
      <c r="E113" s="21">
        <v>1239756</v>
      </c>
      <c r="F113" s="21">
        <v>1614092</v>
      </c>
      <c r="G113" s="21">
        <v>2519583</v>
      </c>
      <c r="H113" s="21">
        <v>3466270</v>
      </c>
    </row>
    <row r="114" spans="1:8" ht="16.8" x14ac:dyDescent="0.4">
      <c r="A114" s="35" t="s">
        <v>113</v>
      </c>
      <c r="B114" s="23">
        <v>230</v>
      </c>
      <c r="C114" s="21">
        <v>0</v>
      </c>
      <c r="D114" s="21">
        <v>0</v>
      </c>
      <c r="E114" s="21">
        <v>0</v>
      </c>
      <c r="F114" s="21">
        <v>0</v>
      </c>
      <c r="G114" s="21">
        <v>0</v>
      </c>
      <c r="H114" s="21">
        <v>0</v>
      </c>
    </row>
    <row r="115" spans="1:8" ht="16.8" x14ac:dyDescent="0.4">
      <c r="A115" s="35" t="s">
        <v>114</v>
      </c>
      <c r="B115" s="23">
        <v>231</v>
      </c>
      <c r="C115" s="21">
        <v>18720457</v>
      </c>
      <c r="D115" s="21">
        <v>19525333</v>
      </c>
      <c r="E115" s="21">
        <v>17548590</v>
      </c>
      <c r="F115" s="21">
        <v>21098580</v>
      </c>
      <c r="G115" s="21">
        <v>25008039</v>
      </c>
      <c r="H115" s="21">
        <v>32005256</v>
      </c>
    </row>
    <row r="116" spans="1:8" ht="16.8" x14ac:dyDescent="0.4">
      <c r="A116" s="35" t="s">
        <v>115</v>
      </c>
      <c r="B116" s="23">
        <v>232</v>
      </c>
      <c r="C116" s="21">
        <v>37612508</v>
      </c>
      <c r="D116" s="21">
        <v>52120107</v>
      </c>
      <c r="E116" s="21">
        <v>69482214</v>
      </c>
      <c r="F116" s="21">
        <v>114932833</v>
      </c>
      <c r="G116" s="21">
        <v>106087611</v>
      </c>
      <c r="H116" s="21">
        <v>158049241</v>
      </c>
    </row>
    <row r="117" spans="1:8" ht="16.8" x14ac:dyDescent="0.4">
      <c r="A117" s="35" t="s">
        <v>116</v>
      </c>
      <c r="B117" s="23">
        <v>233</v>
      </c>
      <c r="C117" s="21">
        <v>63671016</v>
      </c>
      <c r="D117" s="21">
        <v>81141774</v>
      </c>
      <c r="E117" s="21">
        <v>63478525</v>
      </c>
      <c r="F117" s="21">
        <v>96712540</v>
      </c>
      <c r="G117" s="21">
        <v>109048777</v>
      </c>
      <c r="H117" s="21">
        <v>117328126</v>
      </c>
    </row>
    <row r="118" spans="1:8" ht="16.8" x14ac:dyDescent="0.4">
      <c r="A118" s="35" t="s">
        <v>117</v>
      </c>
      <c r="B118" s="23">
        <v>234</v>
      </c>
      <c r="C118" s="21">
        <v>12862302</v>
      </c>
      <c r="D118" s="21">
        <v>22992805</v>
      </c>
      <c r="E118" s="21">
        <v>31756886</v>
      </c>
      <c r="F118" s="21">
        <v>27866735</v>
      </c>
      <c r="G118" s="21">
        <v>27646101</v>
      </c>
      <c r="H118" s="21">
        <v>28369851</v>
      </c>
    </row>
    <row r="119" spans="1:8" ht="16.8" x14ac:dyDescent="0.4">
      <c r="A119" s="35" t="s">
        <v>118</v>
      </c>
      <c r="B119" s="23">
        <v>236</v>
      </c>
      <c r="C119" s="21">
        <v>84264608</v>
      </c>
      <c r="D119" s="21">
        <v>129971618</v>
      </c>
      <c r="E119" s="21">
        <v>154980542</v>
      </c>
      <c r="F119" s="21">
        <v>190319684</v>
      </c>
      <c r="G119" s="21">
        <v>193500206</v>
      </c>
      <c r="H119" s="21">
        <v>227024943</v>
      </c>
    </row>
    <row r="120" spans="1:8" ht="16.8" x14ac:dyDescent="0.4">
      <c r="A120" s="35" t="s">
        <v>119</v>
      </c>
      <c r="B120" s="23">
        <v>238</v>
      </c>
      <c r="C120" s="21">
        <v>48144609</v>
      </c>
      <c r="D120" s="21">
        <v>50893666</v>
      </c>
      <c r="E120" s="21">
        <v>63227676</v>
      </c>
      <c r="F120" s="21">
        <v>62779010</v>
      </c>
      <c r="G120" s="21">
        <v>58570821</v>
      </c>
      <c r="H120" s="21">
        <v>63276716</v>
      </c>
    </row>
    <row r="121" spans="1:8" ht="16.8" x14ac:dyDescent="0.4">
      <c r="A121" s="35" t="s">
        <v>120</v>
      </c>
      <c r="B121" s="23">
        <v>239</v>
      </c>
      <c r="C121" s="21">
        <v>25677002</v>
      </c>
      <c r="D121" s="21">
        <v>28534762</v>
      </c>
      <c r="E121" s="21">
        <v>28694832</v>
      </c>
      <c r="F121" s="21">
        <v>32086797</v>
      </c>
      <c r="G121" s="21">
        <v>35164156</v>
      </c>
      <c r="H121" s="21">
        <v>34845447</v>
      </c>
    </row>
    <row r="122" spans="1:8" ht="16.8" x14ac:dyDescent="0.4">
      <c r="A122" s="35" t="s">
        <v>121</v>
      </c>
      <c r="B122" s="23">
        <v>240</v>
      </c>
      <c r="C122" s="21">
        <v>64260223</v>
      </c>
      <c r="D122" s="21">
        <v>84236537</v>
      </c>
      <c r="E122" s="21">
        <v>84733699</v>
      </c>
      <c r="F122" s="21">
        <v>97062233</v>
      </c>
      <c r="G122" s="21">
        <v>88723852</v>
      </c>
      <c r="H122" s="21">
        <v>102441838</v>
      </c>
    </row>
    <row r="123" spans="1:8" ht="16.8" x14ac:dyDescent="0.4">
      <c r="A123" s="35" t="s">
        <v>122</v>
      </c>
      <c r="B123" s="23">
        <v>241</v>
      </c>
      <c r="C123" s="21">
        <v>8903754</v>
      </c>
      <c r="D123" s="21">
        <v>9251445</v>
      </c>
      <c r="E123" s="21">
        <v>12087349</v>
      </c>
      <c r="F123" s="21">
        <v>17381628</v>
      </c>
      <c r="G123" s="21">
        <v>21842658</v>
      </c>
      <c r="H123" s="21">
        <v>17436124</v>
      </c>
    </row>
    <row r="124" spans="1:8" ht="16.8" x14ac:dyDescent="0.4">
      <c r="A124" s="35" t="s">
        <v>123</v>
      </c>
      <c r="B124" s="23">
        <v>242</v>
      </c>
      <c r="C124" s="21">
        <v>36337726</v>
      </c>
      <c r="D124" s="21">
        <v>37633141</v>
      </c>
      <c r="E124" s="21">
        <v>34592013</v>
      </c>
      <c r="F124" s="21">
        <v>52479690</v>
      </c>
      <c r="G124" s="21">
        <v>47526454</v>
      </c>
      <c r="H124" s="21">
        <v>46431763</v>
      </c>
    </row>
    <row r="125" spans="1:8" ht="16.8" x14ac:dyDescent="0.4">
      <c r="A125" s="35" t="s">
        <v>124</v>
      </c>
      <c r="B125" s="23">
        <v>243</v>
      </c>
      <c r="C125" s="21">
        <v>35653005</v>
      </c>
      <c r="D125" s="21">
        <v>37836369</v>
      </c>
      <c r="E125" s="21">
        <v>38841890</v>
      </c>
      <c r="F125" s="21">
        <v>43308729</v>
      </c>
      <c r="G125" s="21">
        <v>45825227</v>
      </c>
      <c r="H125" s="21">
        <v>47291555</v>
      </c>
    </row>
    <row r="126" spans="1:8" ht="16.8" x14ac:dyDescent="0.4">
      <c r="A126" s="35" t="s">
        <v>125</v>
      </c>
      <c r="B126" s="23">
        <v>246</v>
      </c>
      <c r="C126" s="21">
        <v>16812281</v>
      </c>
      <c r="D126" s="21">
        <v>21846489</v>
      </c>
      <c r="E126" s="21">
        <v>30048429</v>
      </c>
      <c r="F126" s="21">
        <v>40820264</v>
      </c>
      <c r="G126" s="21">
        <v>44354247</v>
      </c>
      <c r="H126" s="21">
        <v>46969293</v>
      </c>
    </row>
    <row r="127" spans="1:8" ht="16.8" x14ac:dyDescent="0.4">
      <c r="A127" s="35" t="s">
        <v>126</v>
      </c>
      <c r="B127" s="23">
        <v>248</v>
      </c>
      <c r="C127" s="21">
        <v>5962256</v>
      </c>
      <c r="D127" s="21">
        <v>5844461</v>
      </c>
      <c r="E127" s="21">
        <v>6049221</v>
      </c>
      <c r="F127" s="21">
        <v>6801856</v>
      </c>
      <c r="G127" s="21">
        <v>7195811</v>
      </c>
      <c r="H127" s="21">
        <v>7733796</v>
      </c>
    </row>
    <row r="128" spans="1:8" ht="16.8" x14ac:dyDescent="0.4">
      <c r="A128" s="35" t="s">
        <v>127</v>
      </c>
      <c r="B128" s="23">
        <v>249</v>
      </c>
      <c r="C128" s="21">
        <v>122772486</v>
      </c>
      <c r="D128" s="21">
        <v>128582003</v>
      </c>
      <c r="E128" s="21">
        <v>132886330</v>
      </c>
      <c r="F128" s="21">
        <v>108607622</v>
      </c>
      <c r="G128" s="21">
        <v>82708377</v>
      </c>
      <c r="H128" s="21">
        <v>82597500</v>
      </c>
    </row>
    <row r="129" spans="1:8" ht="16.8" x14ac:dyDescent="0.4">
      <c r="A129" s="35" t="s">
        <v>128</v>
      </c>
      <c r="B129" s="23">
        <v>250</v>
      </c>
      <c r="C129" s="21">
        <v>3317070</v>
      </c>
      <c r="D129" s="21">
        <v>3460656</v>
      </c>
      <c r="E129" s="21">
        <v>3581424</v>
      </c>
      <c r="F129" s="21">
        <v>4031275</v>
      </c>
      <c r="G129" s="21">
        <v>4321904</v>
      </c>
      <c r="H129" s="21">
        <v>4297619</v>
      </c>
    </row>
    <row r="130" spans="1:8" ht="16.8" x14ac:dyDescent="0.4">
      <c r="A130" s="35" t="s">
        <v>129</v>
      </c>
      <c r="B130" s="23">
        <v>251</v>
      </c>
      <c r="C130" s="21">
        <v>4534227</v>
      </c>
      <c r="D130" s="21">
        <v>4496878</v>
      </c>
      <c r="E130" s="21">
        <v>4905566</v>
      </c>
      <c r="F130" s="21">
        <v>4236240</v>
      </c>
      <c r="G130" s="21">
        <v>4692795</v>
      </c>
      <c r="H130" s="21">
        <v>5003098</v>
      </c>
    </row>
    <row r="131" spans="1:8" ht="16.8" x14ac:dyDescent="0.4">
      <c r="A131" s="35" t="s">
        <v>130</v>
      </c>
      <c r="B131" s="23">
        <v>252</v>
      </c>
      <c r="C131" s="21">
        <v>38532337</v>
      </c>
      <c r="D131" s="21">
        <v>45025492</v>
      </c>
      <c r="E131" s="21">
        <v>52768556</v>
      </c>
      <c r="F131" s="21">
        <v>56079783</v>
      </c>
      <c r="G131" s="21">
        <v>61758023</v>
      </c>
      <c r="H131" s="21">
        <v>65898067</v>
      </c>
    </row>
    <row r="132" spans="1:8" ht="16.8" x14ac:dyDescent="0.4">
      <c r="A132" s="35" t="s">
        <v>131</v>
      </c>
      <c r="B132" s="23">
        <v>253</v>
      </c>
      <c r="C132" s="21">
        <v>2602081</v>
      </c>
      <c r="D132" s="21">
        <v>3043492</v>
      </c>
      <c r="E132" s="21">
        <v>2726160</v>
      </c>
      <c r="F132" s="21">
        <v>3023220</v>
      </c>
      <c r="G132" s="21">
        <v>1708227</v>
      </c>
      <c r="H132" s="21">
        <v>0</v>
      </c>
    </row>
    <row r="133" spans="1:8" ht="16.8" x14ac:dyDescent="0.4">
      <c r="A133" s="35" t="s">
        <v>132</v>
      </c>
      <c r="B133" s="23">
        <v>254</v>
      </c>
      <c r="C133" s="21">
        <v>1511968</v>
      </c>
      <c r="D133" s="21">
        <v>1463570</v>
      </c>
      <c r="E133" s="21">
        <v>1488658</v>
      </c>
      <c r="F133" s="21">
        <v>1537381</v>
      </c>
      <c r="G133" s="21">
        <v>1505695</v>
      </c>
      <c r="H133" s="21">
        <v>1469435</v>
      </c>
    </row>
    <row r="134" spans="1:8" ht="16.8" x14ac:dyDescent="0.4">
      <c r="A134" s="35" t="s">
        <v>133</v>
      </c>
      <c r="B134" s="23">
        <v>256</v>
      </c>
      <c r="C134" s="21">
        <v>9326041</v>
      </c>
      <c r="D134" s="21">
        <v>0</v>
      </c>
      <c r="E134" s="21">
        <v>0</v>
      </c>
      <c r="F134" s="21">
        <v>0</v>
      </c>
      <c r="G134" s="21">
        <v>0</v>
      </c>
      <c r="H134" s="21">
        <v>0</v>
      </c>
    </row>
    <row r="135" spans="1:8" ht="16.8" x14ac:dyDescent="0.4">
      <c r="A135" s="35" t="s">
        <v>134</v>
      </c>
      <c r="B135" s="23">
        <v>257</v>
      </c>
      <c r="C135" s="21">
        <v>0</v>
      </c>
      <c r="D135" s="21">
        <v>0</v>
      </c>
      <c r="E135" s="21">
        <v>0</v>
      </c>
      <c r="F135" s="21">
        <v>0</v>
      </c>
      <c r="G135" s="21">
        <v>0</v>
      </c>
      <c r="H135" s="21">
        <v>0</v>
      </c>
    </row>
    <row r="136" spans="1:8" ht="16.8" x14ac:dyDescent="0.4">
      <c r="A136" s="35" t="s">
        <v>135</v>
      </c>
      <c r="B136" s="23">
        <v>258</v>
      </c>
      <c r="C136" s="21">
        <v>101498461</v>
      </c>
      <c r="D136" s="21">
        <v>110523480</v>
      </c>
      <c r="E136" s="21">
        <v>121161479</v>
      </c>
      <c r="F136" s="21">
        <v>158556881</v>
      </c>
      <c r="G136" s="21">
        <v>169483553</v>
      </c>
      <c r="H136" s="21">
        <v>192441014</v>
      </c>
    </row>
    <row r="137" spans="1:8" ht="16.8" x14ac:dyDescent="0.4">
      <c r="A137" s="35" t="s">
        <v>136</v>
      </c>
      <c r="B137" s="23">
        <v>259</v>
      </c>
      <c r="C137" s="21">
        <v>0</v>
      </c>
      <c r="D137" s="21">
        <v>809559</v>
      </c>
      <c r="E137" s="21">
        <v>809873</v>
      </c>
      <c r="F137" s="21">
        <v>887147</v>
      </c>
      <c r="G137" s="21">
        <v>822367</v>
      </c>
      <c r="H137" s="21">
        <v>785410</v>
      </c>
    </row>
    <row r="138" spans="1:8" ht="16.8" x14ac:dyDescent="0.4">
      <c r="A138" s="35" t="s">
        <v>137</v>
      </c>
      <c r="B138" s="23">
        <v>260</v>
      </c>
      <c r="C138" s="21">
        <v>4055572</v>
      </c>
      <c r="D138" s="21">
        <v>3863616</v>
      </c>
      <c r="E138" s="21">
        <v>4515262</v>
      </c>
      <c r="F138" s="21">
        <v>4723512</v>
      </c>
      <c r="G138" s="21">
        <v>5501147</v>
      </c>
      <c r="H138" s="21">
        <v>0</v>
      </c>
    </row>
    <row r="139" spans="1:8" ht="16.8" x14ac:dyDescent="0.4">
      <c r="A139" s="35" t="s">
        <v>138</v>
      </c>
      <c r="B139" s="23">
        <v>263</v>
      </c>
      <c r="C139" s="21">
        <v>6004016</v>
      </c>
      <c r="D139" s="21">
        <v>6087214</v>
      </c>
      <c r="E139" s="21">
        <v>5991417</v>
      </c>
      <c r="F139" s="21">
        <v>8313442</v>
      </c>
      <c r="G139" s="21">
        <v>10413029</v>
      </c>
      <c r="H139" s="21">
        <v>10173581</v>
      </c>
    </row>
    <row r="140" spans="1:8" ht="16.8" x14ac:dyDescent="0.4">
      <c r="A140" s="35" t="s">
        <v>139</v>
      </c>
      <c r="B140" s="23">
        <v>264</v>
      </c>
      <c r="C140" s="21">
        <v>0</v>
      </c>
      <c r="D140" s="21">
        <v>0</v>
      </c>
      <c r="E140" s="21">
        <v>575208</v>
      </c>
      <c r="F140" s="21">
        <v>0</v>
      </c>
      <c r="G140" s="21">
        <v>0</v>
      </c>
      <c r="H140" s="21">
        <v>0</v>
      </c>
    </row>
    <row r="141" spans="1:8" ht="16.8" x14ac:dyDescent="0.4">
      <c r="A141" s="35" t="s">
        <v>140</v>
      </c>
      <c r="B141" s="23">
        <v>266</v>
      </c>
      <c r="C141" s="21">
        <v>0</v>
      </c>
      <c r="D141" s="21">
        <v>0</v>
      </c>
      <c r="E141" s="21">
        <v>0</v>
      </c>
      <c r="F141" s="21">
        <v>0</v>
      </c>
      <c r="G141" s="21">
        <v>938855</v>
      </c>
      <c r="H141" s="21">
        <v>911571</v>
      </c>
    </row>
    <row r="142" spans="1:8" ht="16.8" x14ac:dyDescent="0.4">
      <c r="A142" s="35" t="s">
        <v>141</v>
      </c>
      <c r="B142" s="23">
        <v>268</v>
      </c>
      <c r="C142" s="21">
        <v>66580130</v>
      </c>
      <c r="D142" s="21">
        <v>62922690</v>
      </c>
      <c r="E142" s="21">
        <v>89075215</v>
      </c>
      <c r="F142" s="21">
        <v>105267832</v>
      </c>
      <c r="G142" s="21">
        <v>117648388</v>
      </c>
      <c r="H142" s="21">
        <v>129872752</v>
      </c>
    </row>
    <row r="143" spans="1:8" ht="16.8" x14ac:dyDescent="0.4">
      <c r="A143" s="35" t="s">
        <v>142</v>
      </c>
      <c r="B143" s="23">
        <v>269</v>
      </c>
      <c r="C143" s="21">
        <v>717947</v>
      </c>
      <c r="D143" s="21">
        <v>895619</v>
      </c>
      <c r="E143" s="21">
        <v>805863</v>
      </c>
      <c r="F143" s="21">
        <v>2081198</v>
      </c>
      <c r="G143" s="21">
        <v>3120948</v>
      </c>
      <c r="H143" s="21">
        <v>2011696</v>
      </c>
    </row>
    <row r="144" spans="1:8" ht="16.8" x14ac:dyDescent="0.4">
      <c r="A144" s="35" t="s">
        <v>143</v>
      </c>
      <c r="B144" s="23">
        <v>270</v>
      </c>
      <c r="C144" s="21">
        <v>0</v>
      </c>
      <c r="D144" s="21">
        <v>0</v>
      </c>
      <c r="E144" s="21">
        <v>0</v>
      </c>
      <c r="F144" s="21">
        <v>0</v>
      </c>
      <c r="G144" s="21">
        <v>0</v>
      </c>
      <c r="H144" s="21">
        <v>0</v>
      </c>
    </row>
    <row r="145" spans="1:8" ht="16.8" x14ac:dyDescent="0.4">
      <c r="A145" s="35" t="s">
        <v>144</v>
      </c>
      <c r="B145" s="23">
        <v>272</v>
      </c>
      <c r="C145" s="21">
        <v>1685639</v>
      </c>
      <c r="D145" s="21">
        <v>1750621</v>
      </c>
      <c r="E145" s="21">
        <v>2367054</v>
      </c>
      <c r="F145" s="21">
        <v>3837982</v>
      </c>
      <c r="G145" s="21">
        <v>3633709</v>
      </c>
      <c r="H145" s="21">
        <v>3261383</v>
      </c>
    </row>
    <row r="146" spans="1:8" ht="16.8" x14ac:dyDescent="0.4">
      <c r="A146" s="35" t="s">
        <v>145</v>
      </c>
      <c r="B146" s="23">
        <v>273</v>
      </c>
      <c r="C146" s="21">
        <v>0</v>
      </c>
      <c r="D146" s="21">
        <v>0</v>
      </c>
      <c r="E146" s="21">
        <v>0</v>
      </c>
      <c r="F146" s="21">
        <v>0</v>
      </c>
      <c r="G146" s="21">
        <v>0</v>
      </c>
      <c r="H146" s="21">
        <v>0</v>
      </c>
    </row>
    <row r="147" spans="1:8" ht="16.8" x14ac:dyDescent="0.4">
      <c r="A147" s="35" t="s">
        <v>146</v>
      </c>
      <c r="B147" s="23">
        <v>274</v>
      </c>
      <c r="C147" s="21">
        <v>6487607</v>
      </c>
      <c r="D147" s="21">
        <v>8314248</v>
      </c>
      <c r="E147" s="21">
        <v>8948285</v>
      </c>
      <c r="F147" s="21">
        <v>10208425</v>
      </c>
      <c r="G147" s="21">
        <v>10920886</v>
      </c>
      <c r="H147" s="21">
        <v>11595895</v>
      </c>
    </row>
    <row r="148" spans="1:8" ht="16.8" x14ac:dyDescent="0.4">
      <c r="A148" s="35" t="s">
        <v>147</v>
      </c>
      <c r="B148" s="23">
        <v>275</v>
      </c>
      <c r="C148" s="21">
        <v>40761871</v>
      </c>
      <c r="D148" s="21">
        <v>67927987</v>
      </c>
      <c r="E148" s="21">
        <v>75087499</v>
      </c>
      <c r="F148" s="21">
        <v>80859233</v>
      </c>
      <c r="G148" s="21">
        <v>79349461</v>
      </c>
      <c r="H148" s="21">
        <v>92496118</v>
      </c>
    </row>
    <row r="149" spans="1:8" ht="16.8" x14ac:dyDescent="0.4">
      <c r="A149" s="35" t="s">
        <v>148</v>
      </c>
      <c r="B149" s="23">
        <v>276</v>
      </c>
      <c r="C149" s="21">
        <v>0</v>
      </c>
      <c r="D149" s="21">
        <v>0</v>
      </c>
      <c r="E149" s="21">
        <v>0</v>
      </c>
      <c r="F149" s="21">
        <v>0</v>
      </c>
      <c r="G149" s="21">
        <v>0</v>
      </c>
      <c r="H149" s="21">
        <v>0</v>
      </c>
    </row>
    <row r="150" spans="1:8" ht="16.8" x14ac:dyDescent="0.4">
      <c r="A150" s="35" t="s">
        <v>149</v>
      </c>
      <c r="B150" s="23">
        <v>277</v>
      </c>
      <c r="C150" s="21">
        <v>12307692</v>
      </c>
      <c r="D150" s="21">
        <v>14899215</v>
      </c>
      <c r="E150" s="21">
        <v>16664654</v>
      </c>
      <c r="F150" s="21">
        <v>18224288</v>
      </c>
      <c r="G150" s="21">
        <v>16486221</v>
      </c>
      <c r="H150" s="21">
        <v>17854434</v>
      </c>
    </row>
    <row r="151" spans="1:8" ht="16.8" x14ac:dyDescent="0.4">
      <c r="A151" s="35" t="s">
        <v>150</v>
      </c>
      <c r="B151" s="23">
        <v>278</v>
      </c>
      <c r="C151" s="21">
        <v>23719829</v>
      </c>
      <c r="D151" s="21">
        <v>50799435</v>
      </c>
      <c r="E151" s="21">
        <v>66097476</v>
      </c>
      <c r="F151" s="21">
        <v>107298269</v>
      </c>
      <c r="G151" s="21">
        <v>129232591</v>
      </c>
      <c r="H151" s="21">
        <v>160368927</v>
      </c>
    </row>
    <row r="152" spans="1:8" ht="16.8" x14ac:dyDescent="0.4">
      <c r="A152" s="35" t="s">
        <v>151</v>
      </c>
      <c r="B152" s="23">
        <v>279</v>
      </c>
      <c r="C152" s="21">
        <v>10109312</v>
      </c>
      <c r="D152" s="21">
        <v>41876184</v>
      </c>
      <c r="E152" s="21">
        <v>90042883</v>
      </c>
      <c r="F152" s="21">
        <v>138598792</v>
      </c>
      <c r="G152" s="21">
        <v>151446229</v>
      </c>
      <c r="H152" s="21">
        <v>149869662</v>
      </c>
    </row>
    <row r="153" spans="1:8" ht="16.8" x14ac:dyDescent="0.4">
      <c r="A153" s="35" t="s">
        <v>152</v>
      </c>
      <c r="B153" s="23">
        <v>280</v>
      </c>
      <c r="C153" s="21">
        <v>1638760</v>
      </c>
      <c r="D153" s="21">
        <v>4254981</v>
      </c>
      <c r="E153" s="21">
        <v>4779737</v>
      </c>
      <c r="F153" s="21">
        <v>3961802</v>
      </c>
      <c r="G153" s="21">
        <v>5575133</v>
      </c>
      <c r="H153" s="21">
        <v>4994550</v>
      </c>
    </row>
    <row r="154" spans="1:8" ht="16.8" x14ac:dyDescent="0.4">
      <c r="A154" s="35" t="s">
        <v>153</v>
      </c>
      <c r="B154" s="23">
        <v>282</v>
      </c>
      <c r="C154" s="21">
        <v>0</v>
      </c>
      <c r="D154" s="21">
        <v>0</v>
      </c>
      <c r="E154" s="21">
        <v>0</v>
      </c>
      <c r="F154" s="21">
        <v>0</v>
      </c>
      <c r="G154" s="21">
        <v>0</v>
      </c>
      <c r="H154" s="21">
        <v>0</v>
      </c>
    </row>
    <row r="155" spans="1:8" ht="16.8" x14ac:dyDescent="0.4">
      <c r="A155" s="35" t="s">
        <v>154</v>
      </c>
      <c r="B155" s="23">
        <v>283</v>
      </c>
      <c r="C155" s="21">
        <v>0</v>
      </c>
      <c r="D155" s="21">
        <v>3344235</v>
      </c>
      <c r="E155" s="21">
        <v>8302817</v>
      </c>
      <c r="F155" s="21">
        <v>11281829</v>
      </c>
      <c r="G155" s="21">
        <v>13306747</v>
      </c>
      <c r="H155" s="21">
        <v>0</v>
      </c>
    </row>
    <row r="156" spans="1:8" ht="16.8" x14ac:dyDescent="0.4">
      <c r="A156" s="35" t="s">
        <v>155</v>
      </c>
      <c r="B156" s="23">
        <v>284</v>
      </c>
      <c r="C156" s="21">
        <v>0</v>
      </c>
      <c r="D156" s="21">
        <v>997013</v>
      </c>
      <c r="E156" s="21">
        <v>1329838</v>
      </c>
      <c r="F156" s="21">
        <v>2695946</v>
      </c>
      <c r="G156" s="21">
        <v>3724711</v>
      </c>
      <c r="H156" s="21">
        <v>2654160</v>
      </c>
    </row>
    <row r="157" spans="1:8" ht="16.8" x14ac:dyDescent="0.4">
      <c r="A157" s="35" t="s">
        <v>156</v>
      </c>
      <c r="B157" s="23">
        <v>285</v>
      </c>
      <c r="C157" s="21">
        <v>0</v>
      </c>
      <c r="D157" s="21">
        <v>4441357</v>
      </c>
      <c r="E157" s="21">
        <v>5584994</v>
      </c>
      <c r="F157" s="21">
        <v>3710914</v>
      </c>
      <c r="G157" s="21">
        <v>1549445</v>
      </c>
      <c r="H157" s="21">
        <v>2248876</v>
      </c>
    </row>
    <row r="158" spans="1:8" ht="16.8" x14ac:dyDescent="0.4">
      <c r="A158" s="35" t="s">
        <v>157</v>
      </c>
      <c r="B158" s="23">
        <v>286</v>
      </c>
      <c r="C158" s="21">
        <v>0</v>
      </c>
      <c r="D158" s="21">
        <v>90959453</v>
      </c>
      <c r="E158" s="21">
        <v>552276571</v>
      </c>
      <c r="F158" s="21">
        <v>667869435</v>
      </c>
      <c r="G158" s="21">
        <v>698725773</v>
      </c>
      <c r="H158" s="21">
        <v>1095777153</v>
      </c>
    </row>
    <row r="159" spans="1:8" ht="16.8" x14ac:dyDescent="0.4">
      <c r="A159" s="35" t="s">
        <v>158</v>
      </c>
      <c r="B159" s="23">
        <v>288</v>
      </c>
      <c r="C159" s="21">
        <v>0</v>
      </c>
      <c r="D159" s="21">
        <v>3724556</v>
      </c>
      <c r="E159" s="21">
        <v>9905179</v>
      </c>
      <c r="F159" s="21">
        <v>7948796</v>
      </c>
      <c r="G159" s="21">
        <v>0</v>
      </c>
      <c r="H159" s="21">
        <v>0</v>
      </c>
    </row>
    <row r="160" spans="1:8" ht="16.8" x14ac:dyDescent="0.4">
      <c r="A160" s="35" t="s">
        <v>159</v>
      </c>
      <c r="B160" s="23">
        <v>289</v>
      </c>
      <c r="C160" s="21">
        <v>0</v>
      </c>
      <c r="D160" s="21">
        <v>2006260</v>
      </c>
      <c r="E160" s="21">
        <v>9473617</v>
      </c>
      <c r="F160" s="21">
        <v>11957057</v>
      </c>
      <c r="G160" s="21">
        <v>13327694</v>
      </c>
      <c r="H160" s="21">
        <v>14205932</v>
      </c>
    </row>
    <row r="161" spans="1:8" ht="16.8" x14ac:dyDescent="0.4">
      <c r="A161" s="35" t="s">
        <v>160</v>
      </c>
      <c r="B161" s="23">
        <v>290</v>
      </c>
      <c r="C161" s="21">
        <v>0</v>
      </c>
      <c r="D161" s="21">
        <v>83744221</v>
      </c>
      <c r="E161" s="21">
        <v>189604260</v>
      </c>
      <c r="F161" s="21">
        <v>155635512</v>
      </c>
      <c r="G161" s="21">
        <v>171269175</v>
      </c>
      <c r="H161" s="21">
        <v>183870567</v>
      </c>
    </row>
    <row r="162" spans="1:8" ht="16.8" x14ac:dyDescent="0.4">
      <c r="A162" s="35" t="s">
        <v>161</v>
      </c>
      <c r="B162" s="23">
        <v>292</v>
      </c>
      <c r="C162" s="21">
        <v>0</v>
      </c>
      <c r="D162" s="21">
        <v>0</v>
      </c>
      <c r="E162" s="21">
        <v>2823589</v>
      </c>
      <c r="F162" s="21">
        <v>7299766</v>
      </c>
      <c r="G162" s="21">
        <v>8512792</v>
      </c>
      <c r="H162" s="21">
        <v>9504725</v>
      </c>
    </row>
    <row r="163" spans="1:8" ht="16.8" x14ac:dyDescent="0.4">
      <c r="A163" s="35" t="s">
        <v>162</v>
      </c>
      <c r="B163" s="23">
        <v>293</v>
      </c>
      <c r="C163" s="21">
        <v>0</v>
      </c>
      <c r="D163" s="21">
        <v>500945</v>
      </c>
      <c r="E163" s="21">
        <v>4365204</v>
      </c>
      <c r="F163" s="21">
        <v>5212068</v>
      </c>
      <c r="G163" s="21">
        <v>6807155</v>
      </c>
      <c r="H163" s="21">
        <v>5991588</v>
      </c>
    </row>
    <row r="164" spans="1:8" ht="16.8" x14ac:dyDescent="0.4">
      <c r="A164" s="35" t="s">
        <v>163</v>
      </c>
      <c r="B164" s="23">
        <v>294</v>
      </c>
      <c r="C164" s="21">
        <v>0</v>
      </c>
      <c r="D164" s="21">
        <v>0</v>
      </c>
      <c r="E164" s="21">
        <v>0</v>
      </c>
      <c r="F164" s="21">
        <v>22740054</v>
      </c>
      <c r="G164" s="21">
        <v>22695713</v>
      </c>
      <c r="H164" s="21">
        <v>24513785</v>
      </c>
    </row>
    <row r="165" spans="1:8" ht="16.8" x14ac:dyDescent="0.4">
      <c r="A165" s="35" t="s">
        <v>164</v>
      </c>
      <c r="B165" s="23">
        <v>295</v>
      </c>
      <c r="C165" s="21">
        <v>0</v>
      </c>
      <c r="D165" s="21">
        <v>0</v>
      </c>
      <c r="E165" s="21">
        <v>0</v>
      </c>
      <c r="F165" s="21">
        <v>16261534</v>
      </c>
      <c r="G165" s="21">
        <v>23923509</v>
      </c>
      <c r="H165" s="21">
        <v>28370736</v>
      </c>
    </row>
    <row r="166" spans="1:8" ht="16.8" x14ac:dyDescent="0.4">
      <c r="A166" s="35" t="s">
        <v>165</v>
      </c>
      <c r="B166" s="23">
        <v>296</v>
      </c>
      <c r="C166" s="21">
        <v>0</v>
      </c>
      <c r="D166" s="21">
        <v>0</v>
      </c>
      <c r="E166" s="21">
        <v>1445754</v>
      </c>
      <c r="F166" s="21">
        <v>1557357</v>
      </c>
      <c r="G166" s="21">
        <v>1580988</v>
      </c>
      <c r="H166" s="21">
        <v>1382710</v>
      </c>
    </row>
    <row r="167" spans="1:8" ht="16.8" x14ac:dyDescent="0.4">
      <c r="A167" s="35" t="s">
        <v>166</v>
      </c>
      <c r="B167" s="23">
        <v>297</v>
      </c>
      <c r="C167" s="21">
        <v>0</v>
      </c>
      <c r="D167" s="21">
        <v>0</v>
      </c>
      <c r="E167" s="21">
        <v>6500436</v>
      </c>
      <c r="F167" s="21">
        <v>29820290</v>
      </c>
      <c r="G167" s="21">
        <v>52933401</v>
      </c>
      <c r="H167" s="21">
        <v>106005233</v>
      </c>
    </row>
    <row r="168" spans="1:8" ht="16.8" x14ac:dyDescent="0.4">
      <c r="A168" s="35" t="s">
        <v>167</v>
      </c>
      <c r="B168" s="23">
        <v>298</v>
      </c>
      <c r="C168" s="21">
        <v>0</v>
      </c>
      <c r="D168" s="21">
        <v>0</v>
      </c>
      <c r="E168" s="21">
        <v>0</v>
      </c>
      <c r="F168" s="21">
        <v>3802013</v>
      </c>
      <c r="G168" s="21">
        <v>3684924</v>
      </c>
      <c r="H168" s="21">
        <v>0</v>
      </c>
    </row>
    <row r="169" spans="1:8" ht="16.8" x14ac:dyDescent="0.4">
      <c r="A169" s="35" t="s">
        <v>168</v>
      </c>
      <c r="B169" s="23">
        <v>299</v>
      </c>
      <c r="C169" s="21">
        <v>0</v>
      </c>
      <c r="D169" s="21">
        <v>0</v>
      </c>
      <c r="E169" s="21">
        <v>0</v>
      </c>
      <c r="F169" s="21">
        <v>5322779</v>
      </c>
      <c r="G169" s="21">
        <v>3922902</v>
      </c>
      <c r="H169" s="21">
        <v>3296016</v>
      </c>
    </row>
    <row r="170" spans="1:8" ht="16.8" x14ac:dyDescent="0.4">
      <c r="A170" s="35" t="s">
        <v>169</v>
      </c>
      <c r="B170" s="23">
        <v>301</v>
      </c>
      <c r="C170" s="21">
        <v>0</v>
      </c>
      <c r="D170" s="21">
        <v>0</v>
      </c>
      <c r="E170" s="21">
        <v>0</v>
      </c>
      <c r="F170" s="21">
        <v>22701651</v>
      </c>
      <c r="G170" s="21">
        <v>63834205</v>
      </c>
      <c r="H170" s="21">
        <v>65967018</v>
      </c>
    </row>
    <row r="171" spans="1:8" ht="16.8" x14ac:dyDescent="0.4">
      <c r="A171" s="35" t="s">
        <v>170</v>
      </c>
      <c r="B171" s="23">
        <v>303</v>
      </c>
      <c r="C171" s="21">
        <v>0</v>
      </c>
      <c r="D171" s="21">
        <v>0</v>
      </c>
      <c r="E171" s="21">
        <v>0</v>
      </c>
      <c r="F171" s="21">
        <v>0</v>
      </c>
      <c r="G171" s="21">
        <v>54757057</v>
      </c>
      <c r="H171" s="21">
        <v>0</v>
      </c>
    </row>
    <row r="172" spans="1:8" ht="16.8" x14ac:dyDescent="0.4">
      <c r="A172" s="35" t="s">
        <v>171</v>
      </c>
      <c r="B172" s="23">
        <v>304</v>
      </c>
      <c r="C172" s="21">
        <v>0</v>
      </c>
      <c r="D172" s="21">
        <v>0</v>
      </c>
      <c r="E172" s="21">
        <v>0</v>
      </c>
      <c r="F172" s="21">
        <v>955477</v>
      </c>
      <c r="G172" s="21">
        <v>2053696</v>
      </c>
      <c r="H172" s="21">
        <v>2385914</v>
      </c>
    </row>
    <row r="173" spans="1:8" ht="16.8" x14ac:dyDescent="0.4">
      <c r="A173" s="35" t="s">
        <v>172</v>
      </c>
      <c r="B173" s="23">
        <v>305</v>
      </c>
      <c r="C173" s="21">
        <v>0</v>
      </c>
      <c r="D173" s="21">
        <v>0</v>
      </c>
      <c r="E173" s="21">
        <v>0</v>
      </c>
      <c r="F173" s="21">
        <v>0</v>
      </c>
      <c r="G173" s="21">
        <v>54555274</v>
      </c>
      <c r="H173" s="21">
        <v>99055402</v>
      </c>
    </row>
    <row r="174" spans="1:8" ht="16.8" x14ac:dyDescent="0.4">
      <c r="A174" s="35" t="s">
        <v>173</v>
      </c>
      <c r="B174" s="23">
        <v>306</v>
      </c>
      <c r="C174" s="21">
        <v>0</v>
      </c>
      <c r="D174" s="21">
        <v>0</v>
      </c>
      <c r="E174" s="21">
        <v>0</v>
      </c>
      <c r="F174" s="21">
        <v>794749</v>
      </c>
      <c r="G174" s="21">
        <v>0</v>
      </c>
      <c r="H174" s="21">
        <v>0</v>
      </c>
    </row>
    <row r="175" spans="1:8" ht="16.8" x14ac:dyDescent="0.4">
      <c r="A175" s="35" t="s">
        <v>174</v>
      </c>
      <c r="B175" s="23">
        <v>307</v>
      </c>
      <c r="C175" s="21">
        <v>0</v>
      </c>
      <c r="D175" s="21">
        <v>0</v>
      </c>
      <c r="E175" s="21">
        <v>0</v>
      </c>
      <c r="F175" s="21">
        <v>3016051</v>
      </c>
      <c r="G175" s="21">
        <v>20525453</v>
      </c>
      <c r="H175" s="21">
        <v>22651073</v>
      </c>
    </row>
    <row r="176" spans="1:8" ht="16.8" x14ac:dyDescent="0.4">
      <c r="A176" s="35" t="s">
        <v>175</v>
      </c>
      <c r="B176" s="23">
        <v>308</v>
      </c>
      <c r="C176" s="21">
        <v>0</v>
      </c>
      <c r="D176" s="21">
        <v>0</v>
      </c>
      <c r="E176" s="21">
        <v>0</v>
      </c>
      <c r="F176" s="21">
        <v>1054568</v>
      </c>
      <c r="G176" s="21">
        <v>10288402</v>
      </c>
      <c r="H176" s="21">
        <v>16118722</v>
      </c>
    </row>
    <row r="177" spans="1:8" ht="16.8" x14ac:dyDescent="0.4">
      <c r="A177" s="35" t="s">
        <v>176</v>
      </c>
      <c r="B177" s="23">
        <v>309</v>
      </c>
      <c r="C177" s="21">
        <v>0</v>
      </c>
      <c r="D177" s="21">
        <v>0</v>
      </c>
      <c r="E177" s="21">
        <v>0</v>
      </c>
      <c r="F177" s="21">
        <v>1107626</v>
      </c>
      <c r="G177" s="21">
        <v>5451134</v>
      </c>
      <c r="H177" s="21">
        <v>7009470</v>
      </c>
    </row>
    <row r="178" spans="1:8" ht="16.8" x14ac:dyDescent="0.4">
      <c r="A178" s="35" t="s">
        <v>177</v>
      </c>
      <c r="B178" s="23">
        <v>310</v>
      </c>
      <c r="C178" s="21">
        <v>0</v>
      </c>
      <c r="D178" s="21">
        <v>0</v>
      </c>
      <c r="E178" s="21">
        <v>0</v>
      </c>
      <c r="F178" s="21">
        <v>0</v>
      </c>
      <c r="G178" s="21">
        <v>3261531</v>
      </c>
      <c r="H178" s="21">
        <v>0</v>
      </c>
    </row>
    <row r="179" spans="1:8" ht="16.8" x14ac:dyDescent="0.4">
      <c r="A179" s="35" t="s">
        <v>178</v>
      </c>
      <c r="B179" s="23">
        <v>311</v>
      </c>
      <c r="C179" s="21">
        <v>0</v>
      </c>
      <c r="D179" s="21">
        <v>0</v>
      </c>
      <c r="E179" s="21">
        <v>0</v>
      </c>
      <c r="F179" s="21">
        <v>0</v>
      </c>
      <c r="G179" s="21">
        <v>15736375</v>
      </c>
      <c r="H179" s="21">
        <v>0</v>
      </c>
    </row>
    <row r="180" spans="1:8" ht="16.8" x14ac:dyDescent="0.4">
      <c r="A180" s="35" t="s">
        <v>179</v>
      </c>
      <c r="B180" s="23">
        <v>312</v>
      </c>
      <c r="C180" s="21">
        <v>0</v>
      </c>
      <c r="D180" s="21">
        <v>0</v>
      </c>
      <c r="E180" s="21">
        <v>0</v>
      </c>
      <c r="F180" s="21">
        <v>0</v>
      </c>
      <c r="G180" s="21">
        <v>44694490</v>
      </c>
      <c r="H180" s="21">
        <v>128031488</v>
      </c>
    </row>
    <row r="181" spans="1:8" ht="16.8" x14ac:dyDescent="0.4">
      <c r="A181" s="35" t="s">
        <v>180</v>
      </c>
      <c r="B181" s="23">
        <v>313</v>
      </c>
      <c r="C181" s="21">
        <v>0</v>
      </c>
      <c r="D181" s="21">
        <v>0</v>
      </c>
      <c r="E181" s="21">
        <v>0</v>
      </c>
      <c r="F181" s="21">
        <v>0</v>
      </c>
      <c r="G181" s="21">
        <v>9328492</v>
      </c>
      <c r="H181" s="21">
        <v>9589552</v>
      </c>
    </row>
    <row r="182" spans="1:8" ht="16.8" x14ac:dyDescent="0.4">
      <c r="A182" s="35" t="s">
        <v>181</v>
      </c>
      <c r="B182" s="23">
        <v>314</v>
      </c>
      <c r="C182" s="21">
        <v>0</v>
      </c>
      <c r="D182" s="21">
        <v>0</v>
      </c>
      <c r="E182" s="21">
        <v>0</v>
      </c>
      <c r="F182" s="21">
        <v>0</v>
      </c>
      <c r="G182" s="21">
        <v>20406946</v>
      </c>
      <c r="H182" s="21">
        <v>39586342</v>
      </c>
    </row>
    <row r="183" spans="1:8" ht="16.8" x14ac:dyDescent="0.4">
      <c r="A183" s="35" t="s">
        <v>182</v>
      </c>
      <c r="B183" s="23">
        <v>315</v>
      </c>
      <c r="C183" s="21">
        <v>0</v>
      </c>
      <c r="D183" s="21">
        <v>0</v>
      </c>
      <c r="E183" s="21">
        <v>0</v>
      </c>
      <c r="F183" s="21">
        <v>0</v>
      </c>
      <c r="G183" s="21">
        <v>3871722</v>
      </c>
      <c r="H183" s="21">
        <v>72957274</v>
      </c>
    </row>
    <row r="184" spans="1:8" ht="16.8" x14ac:dyDescent="0.4">
      <c r="A184" s="35" t="s">
        <v>183</v>
      </c>
      <c r="B184" s="23">
        <v>316</v>
      </c>
      <c r="C184" s="21">
        <v>0</v>
      </c>
      <c r="D184" s="21">
        <v>0</v>
      </c>
      <c r="E184" s="21">
        <v>0</v>
      </c>
      <c r="F184" s="21">
        <v>0</v>
      </c>
      <c r="G184" s="21">
        <v>0</v>
      </c>
      <c r="H184" s="21">
        <v>28309604</v>
      </c>
    </row>
    <row r="185" spans="1:8" ht="16.8" x14ac:dyDescent="0.4">
      <c r="A185" s="35" t="s">
        <v>184</v>
      </c>
      <c r="B185" s="23">
        <v>317</v>
      </c>
      <c r="C185" s="21">
        <v>0</v>
      </c>
      <c r="D185" s="21">
        <v>0</v>
      </c>
      <c r="E185" s="21">
        <v>0</v>
      </c>
      <c r="F185" s="21">
        <v>0</v>
      </c>
      <c r="G185" s="21">
        <v>3978318</v>
      </c>
      <c r="H185" s="21">
        <v>4595297</v>
      </c>
    </row>
    <row r="186" spans="1:8" ht="16.8" x14ac:dyDescent="0.4">
      <c r="A186" s="35" t="s">
        <v>185</v>
      </c>
      <c r="B186" s="23">
        <v>318</v>
      </c>
      <c r="C186" s="21">
        <v>0</v>
      </c>
      <c r="D186" s="21">
        <v>0</v>
      </c>
      <c r="E186" s="21">
        <v>0</v>
      </c>
      <c r="F186" s="21">
        <v>0</v>
      </c>
      <c r="G186" s="21">
        <v>5415016</v>
      </c>
      <c r="H186" s="21">
        <v>31298123</v>
      </c>
    </row>
    <row r="187" spans="1:8" ht="16.8" x14ac:dyDescent="0.4">
      <c r="A187" s="35" t="s">
        <v>186</v>
      </c>
      <c r="B187" s="23">
        <v>320</v>
      </c>
      <c r="C187" s="21">
        <v>0</v>
      </c>
      <c r="D187" s="21">
        <v>0</v>
      </c>
      <c r="E187" s="21">
        <v>0</v>
      </c>
      <c r="F187" s="21">
        <v>0</v>
      </c>
      <c r="G187" s="21">
        <v>19371522</v>
      </c>
      <c r="H187" s="21">
        <v>30564785</v>
      </c>
    </row>
    <row r="188" spans="1:8" ht="16.8" x14ac:dyDescent="0.4">
      <c r="A188" s="35" t="s">
        <v>187</v>
      </c>
      <c r="B188" s="23">
        <v>321</v>
      </c>
      <c r="C188" s="21">
        <v>0</v>
      </c>
      <c r="D188" s="21">
        <v>0</v>
      </c>
      <c r="E188" s="21">
        <v>0</v>
      </c>
      <c r="F188" s="21">
        <v>0</v>
      </c>
      <c r="G188" s="21">
        <v>1396066</v>
      </c>
      <c r="H188" s="21">
        <v>3021110</v>
      </c>
    </row>
    <row r="189" spans="1:8" ht="16.8" x14ac:dyDescent="0.4">
      <c r="A189" s="35" t="s">
        <v>188</v>
      </c>
      <c r="B189" s="23">
        <v>322</v>
      </c>
      <c r="C189" s="21">
        <v>0</v>
      </c>
      <c r="D189" s="21">
        <v>0</v>
      </c>
      <c r="E189" s="21">
        <v>0</v>
      </c>
      <c r="F189" s="21">
        <v>0</v>
      </c>
      <c r="G189" s="21">
        <v>240932</v>
      </c>
      <c r="H189" s="21">
        <v>891834</v>
      </c>
    </row>
    <row r="190" spans="1:8" ht="16.8" x14ac:dyDescent="0.4">
      <c r="A190" s="35" t="s">
        <v>189</v>
      </c>
      <c r="B190" s="23">
        <v>323</v>
      </c>
      <c r="C190" s="21">
        <v>0</v>
      </c>
      <c r="D190" s="21">
        <v>0</v>
      </c>
      <c r="E190" s="21">
        <v>0</v>
      </c>
      <c r="F190" s="21">
        <v>0</v>
      </c>
      <c r="G190" s="21">
        <v>0</v>
      </c>
      <c r="H190" s="21">
        <v>221916206</v>
      </c>
    </row>
    <row r="191" spans="1:8" ht="16.8" x14ac:dyDescent="0.4">
      <c r="A191" s="35" t="s">
        <v>190</v>
      </c>
      <c r="B191" s="23">
        <v>324</v>
      </c>
      <c r="C191" s="21">
        <v>0</v>
      </c>
      <c r="D191" s="21">
        <v>0</v>
      </c>
      <c r="E191" s="21">
        <v>0</v>
      </c>
      <c r="F191" s="21">
        <v>0</v>
      </c>
      <c r="G191" s="21">
        <v>16461299</v>
      </c>
      <c r="H191" s="21">
        <v>69392735</v>
      </c>
    </row>
    <row r="192" spans="1:8" ht="16.8" x14ac:dyDescent="0.4">
      <c r="A192" s="35" t="s">
        <v>191</v>
      </c>
      <c r="B192" s="23">
        <v>325</v>
      </c>
      <c r="C192" s="21">
        <v>0</v>
      </c>
      <c r="D192" s="21">
        <v>0</v>
      </c>
      <c r="E192" s="21">
        <v>0</v>
      </c>
      <c r="F192" s="21">
        <v>0</v>
      </c>
      <c r="G192" s="21">
        <v>8321728</v>
      </c>
      <c r="H192" s="21">
        <v>29842437</v>
      </c>
    </row>
    <row r="193" spans="1:8" ht="16.8" x14ac:dyDescent="0.4">
      <c r="A193" s="35" t="s">
        <v>192</v>
      </c>
      <c r="B193" s="23">
        <v>326</v>
      </c>
      <c r="C193" s="21">
        <v>0</v>
      </c>
      <c r="D193" s="21">
        <v>0</v>
      </c>
      <c r="E193" s="21">
        <v>0</v>
      </c>
      <c r="F193" s="21">
        <v>0</v>
      </c>
      <c r="G193" s="21">
        <v>142163657</v>
      </c>
      <c r="H193" s="21">
        <v>211450323</v>
      </c>
    </row>
    <row r="194" spans="1:8" ht="16.8" x14ac:dyDescent="0.4">
      <c r="A194" s="35" t="s">
        <v>193</v>
      </c>
      <c r="B194" s="23">
        <v>327</v>
      </c>
      <c r="C194" s="21">
        <v>0</v>
      </c>
      <c r="D194" s="21">
        <v>0</v>
      </c>
      <c r="E194" s="21">
        <v>0</v>
      </c>
      <c r="F194" s="21">
        <v>0</v>
      </c>
      <c r="G194" s="21">
        <v>0</v>
      </c>
      <c r="H194" s="21">
        <v>15170238</v>
      </c>
    </row>
    <row r="195" spans="1:8" ht="16.8" x14ac:dyDescent="0.4">
      <c r="A195" s="35" t="s">
        <v>194</v>
      </c>
      <c r="B195" s="23">
        <v>329</v>
      </c>
      <c r="C195" s="21">
        <v>0</v>
      </c>
      <c r="D195" s="21">
        <v>0</v>
      </c>
      <c r="E195" s="21">
        <v>0</v>
      </c>
      <c r="F195" s="21">
        <v>0</v>
      </c>
      <c r="G195" s="21">
        <v>0</v>
      </c>
      <c r="H195" s="21">
        <v>0</v>
      </c>
    </row>
    <row r="196" spans="1:8" ht="16.8" x14ac:dyDescent="0.4">
      <c r="A196" s="35" t="s">
        <v>195</v>
      </c>
      <c r="B196" s="23">
        <v>332</v>
      </c>
      <c r="C196" s="21">
        <v>0</v>
      </c>
      <c r="D196" s="21">
        <v>0</v>
      </c>
      <c r="E196" s="21">
        <v>0</v>
      </c>
      <c r="F196" s="21">
        <v>0</v>
      </c>
      <c r="G196" s="21">
        <v>0</v>
      </c>
      <c r="H196" s="21">
        <v>4972321</v>
      </c>
    </row>
    <row r="197" spans="1:8" ht="16.8" x14ac:dyDescent="0.4">
      <c r="A197" s="35" t="s">
        <v>196</v>
      </c>
      <c r="B197" s="23">
        <v>333</v>
      </c>
      <c r="C197" s="21">
        <v>0</v>
      </c>
      <c r="D197" s="21">
        <v>0</v>
      </c>
      <c r="E197" s="21">
        <v>0</v>
      </c>
      <c r="F197" s="21">
        <v>0</v>
      </c>
      <c r="G197" s="21">
        <v>2562868</v>
      </c>
      <c r="H197" s="21">
        <v>28789476</v>
      </c>
    </row>
    <row r="198" spans="1:8" ht="16.8" x14ac:dyDescent="0.4">
      <c r="A198" s="35" t="s">
        <v>197</v>
      </c>
      <c r="B198" s="23">
        <v>334</v>
      </c>
      <c r="C198" s="21">
        <v>0</v>
      </c>
      <c r="D198" s="21">
        <v>0</v>
      </c>
      <c r="E198" s="21">
        <v>0</v>
      </c>
      <c r="F198" s="21">
        <v>0</v>
      </c>
      <c r="G198" s="21">
        <v>1679405</v>
      </c>
      <c r="H198" s="21">
        <v>22405673</v>
      </c>
    </row>
    <row r="199" spans="1:8" ht="16.8" x14ac:dyDescent="0.4">
      <c r="A199" s="35" t="s">
        <v>198</v>
      </c>
      <c r="B199" s="23">
        <v>335</v>
      </c>
      <c r="C199" s="21">
        <v>0</v>
      </c>
      <c r="D199" s="21">
        <v>0</v>
      </c>
      <c r="E199" s="21">
        <v>0</v>
      </c>
      <c r="F199" s="21">
        <v>0</v>
      </c>
      <c r="G199" s="21">
        <v>0</v>
      </c>
      <c r="H199" s="21">
        <v>13028332</v>
      </c>
    </row>
    <row r="200" spans="1:8" ht="16.8" x14ac:dyDescent="0.4">
      <c r="A200" s="35" t="s">
        <v>199</v>
      </c>
      <c r="B200" s="23">
        <v>336</v>
      </c>
      <c r="C200" s="21">
        <v>0</v>
      </c>
      <c r="D200" s="21">
        <v>0</v>
      </c>
      <c r="E200" s="21">
        <v>0</v>
      </c>
      <c r="F200" s="21">
        <v>0</v>
      </c>
      <c r="G200" s="21">
        <v>0</v>
      </c>
      <c r="H200" s="21">
        <v>3212748</v>
      </c>
    </row>
    <row r="201" spans="1:8" ht="16.8" x14ac:dyDescent="0.4">
      <c r="A201" s="35" t="s">
        <v>200</v>
      </c>
      <c r="B201" s="23">
        <v>338</v>
      </c>
      <c r="C201" s="21">
        <v>0</v>
      </c>
      <c r="D201" s="21">
        <v>0</v>
      </c>
      <c r="E201" s="21">
        <v>0</v>
      </c>
      <c r="F201" s="21">
        <v>0</v>
      </c>
      <c r="G201" s="21">
        <v>0</v>
      </c>
      <c r="H201" s="21">
        <v>2185182</v>
      </c>
    </row>
    <row r="202" spans="1:8" ht="16.8" x14ac:dyDescent="0.4">
      <c r="A202" s="35" t="s">
        <v>201</v>
      </c>
      <c r="B202" s="23">
        <v>339</v>
      </c>
      <c r="C202" s="21">
        <v>0</v>
      </c>
      <c r="D202" s="21">
        <v>0</v>
      </c>
      <c r="E202" s="21">
        <v>0</v>
      </c>
      <c r="F202" s="21">
        <v>0</v>
      </c>
      <c r="G202" s="21">
        <v>0</v>
      </c>
      <c r="H202" s="21">
        <v>1049937</v>
      </c>
    </row>
    <row r="203" spans="1:8" ht="16.8" x14ac:dyDescent="0.4">
      <c r="A203" s="35" t="s">
        <v>202</v>
      </c>
      <c r="B203" s="23">
        <v>340</v>
      </c>
      <c r="C203" s="21">
        <v>0</v>
      </c>
      <c r="D203" s="21">
        <v>0</v>
      </c>
      <c r="E203" s="21">
        <v>0</v>
      </c>
      <c r="F203" s="21">
        <v>0</v>
      </c>
      <c r="G203" s="21">
        <v>0</v>
      </c>
      <c r="H203" s="21">
        <v>4603338</v>
      </c>
    </row>
    <row r="204" spans="1:8" ht="16.8" x14ac:dyDescent="0.4">
      <c r="A204" s="35" t="s">
        <v>203</v>
      </c>
      <c r="B204" s="23">
        <v>341</v>
      </c>
      <c r="C204" s="21">
        <v>0</v>
      </c>
      <c r="D204" s="21">
        <v>0</v>
      </c>
      <c r="E204" s="21">
        <v>0</v>
      </c>
      <c r="F204" s="21">
        <v>0</v>
      </c>
      <c r="G204" s="21">
        <v>0</v>
      </c>
      <c r="H204" s="21">
        <v>98891998</v>
      </c>
    </row>
    <row r="205" spans="1:8" ht="16.8" x14ac:dyDescent="0.4">
      <c r="A205" s="35" t="s">
        <v>204</v>
      </c>
      <c r="B205" s="23">
        <v>342</v>
      </c>
      <c r="C205" s="21">
        <v>0</v>
      </c>
      <c r="D205" s="21">
        <v>0</v>
      </c>
      <c r="E205" s="21">
        <v>0</v>
      </c>
      <c r="F205" s="21">
        <v>0</v>
      </c>
      <c r="G205" s="21">
        <v>0</v>
      </c>
      <c r="H205" s="21">
        <v>2033917</v>
      </c>
    </row>
    <row r="206" spans="1:8" ht="16.8" x14ac:dyDescent="0.4">
      <c r="A206" s="35" t="s">
        <v>205</v>
      </c>
      <c r="B206" s="23">
        <v>343</v>
      </c>
      <c r="C206" s="21">
        <v>0</v>
      </c>
      <c r="D206" s="21">
        <v>0</v>
      </c>
      <c r="E206" s="21">
        <v>0</v>
      </c>
      <c r="F206" s="21">
        <v>0</v>
      </c>
      <c r="G206" s="21">
        <v>0</v>
      </c>
      <c r="H206" s="21">
        <v>1229911</v>
      </c>
    </row>
    <row r="207" spans="1:8" ht="16.8" x14ac:dyDescent="0.4">
      <c r="A207" s="35" t="s">
        <v>206</v>
      </c>
      <c r="B207" s="23">
        <v>345</v>
      </c>
      <c r="C207" s="21">
        <v>0</v>
      </c>
      <c r="D207" s="21">
        <v>0</v>
      </c>
      <c r="E207" s="21">
        <v>0</v>
      </c>
      <c r="F207" s="21">
        <v>0</v>
      </c>
      <c r="G207" s="21">
        <v>0</v>
      </c>
      <c r="H207" s="21">
        <v>28342948</v>
      </c>
    </row>
    <row r="208" spans="1:8" ht="16.8" x14ac:dyDescent="0.4">
      <c r="A208" s="35" t="s">
        <v>207</v>
      </c>
      <c r="B208" s="23">
        <v>346</v>
      </c>
      <c r="C208" s="21">
        <v>0</v>
      </c>
      <c r="D208" s="21">
        <v>0</v>
      </c>
      <c r="E208" s="21">
        <v>0</v>
      </c>
      <c r="F208" s="21">
        <v>0</v>
      </c>
      <c r="G208" s="21">
        <v>0</v>
      </c>
      <c r="H208" s="21">
        <v>38770799</v>
      </c>
    </row>
    <row r="209" spans="1:8" ht="16.8" x14ac:dyDescent="0.4">
      <c r="A209" s="35" t="s">
        <v>208</v>
      </c>
      <c r="B209" s="23">
        <v>347</v>
      </c>
      <c r="C209" s="21">
        <v>0</v>
      </c>
      <c r="D209" s="21">
        <v>0</v>
      </c>
      <c r="E209" s="21">
        <v>0</v>
      </c>
      <c r="F209" s="21">
        <v>0</v>
      </c>
      <c r="G209" s="21">
        <v>0</v>
      </c>
      <c r="H209" s="21">
        <v>1993523</v>
      </c>
    </row>
    <row r="210" spans="1:8" ht="16.8" x14ac:dyDescent="0.4">
      <c r="A210" s="35" t="s">
        <v>209</v>
      </c>
      <c r="B210" s="23">
        <v>350</v>
      </c>
      <c r="C210" s="21">
        <v>0</v>
      </c>
      <c r="D210" s="21">
        <v>0</v>
      </c>
      <c r="E210" s="21">
        <v>0</v>
      </c>
      <c r="F210" s="21">
        <v>0</v>
      </c>
      <c r="G210" s="21">
        <v>0</v>
      </c>
      <c r="H210" s="21">
        <v>0</v>
      </c>
    </row>
    <row r="211" spans="1:8" ht="16.8" x14ac:dyDescent="0.4">
      <c r="A211" s="35" t="s">
        <v>210</v>
      </c>
      <c r="B211" s="23">
        <v>351</v>
      </c>
      <c r="C211" s="21">
        <v>0</v>
      </c>
      <c r="D211" s="21">
        <v>0</v>
      </c>
      <c r="E211" s="21">
        <v>0</v>
      </c>
      <c r="F211" s="21">
        <v>0</v>
      </c>
      <c r="G211" s="21">
        <v>4689027</v>
      </c>
      <c r="H211" s="21">
        <v>6507585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1"/>
  <sheetViews>
    <sheetView workbookViewId="0">
      <selection activeCell="N7" sqref="N7"/>
    </sheetView>
  </sheetViews>
  <sheetFormatPr defaultRowHeight="15" x14ac:dyDescent="0.35"/>
  <cols>
    <col min="1" max="1" width="65.109375" bestFit="1" customWidth="1"/>
    <col min="2" max="2" width="5.109375" bestFit="1" customWidth="1"/>
    <col min="3" max="8" width="12.44140625" bestFit="1" customWidth="1"/>
  </cols>
  <sheetData>
    <row r="1" spans="1:8" x14ac:dyDescent="0.35">
      <c r="A1" s="21"/>
      <c r="B1" s="21"/>
      <c r="C1" s="21">
        <v>9</v>
      </c>
      <c r="D1" s="21">
        <v>10</v>
      </c>
      <c r="E1" s="21">
        <v>11</v>
      </c>
      <c r="F1" s="21">
        <v>12</v>
      </c>
      <c r="G1" s="21">
        <v>13</v>
      </c>
      <c r="H1" s="21">
        <v>14</v>
      </c>
    </row>
    <row r="2" spans="1:8" ht="19.2" x14ac:dyDescent="0.35">
      <c r="A2" s="25" t="s">
        <v>359</v>
      </c>
      <c r="B2" s="25" t="s">
        <v>245</v>
      </c>
      <c r="C2" s="25" t="s">
        <v>399</v>
      </c>
      <c r="D2" s="25" t="s">
        <v>400</v>
      </c>
      <c r="E2" s="25" t="s">
        <v>401</v>
      </c>
      <c r="F2" s="25" t="s">
        <v>402</v>
      </c>
      <c r="G2" s="25" t="s">
        <v>403</v>
      </c>
      <c r="H2" s="25" t="s">
        <v>404</v>
      </c>
    </row>
    <row r="3" spans="1:8" ht="16.8" x14ac:dyDescent="0.4">
      <c r="A3" s="35" t="s">
        <v>2</v>
      </c>
      <c r="B3" s="23">
        <v>15</v>
      </c>
      <c r="C3" s="21">
        <v>281269395</v>
      </c>
      <c r="D3" s="21">
        <v>298895051</v>
      </c>
      <c r="E3" s="21">
        <v>324200613</v>
      </c>
      <c r="F3" s="21">
        <v>371737798</v>
      </c>
      <c r="G3" s="21">
        <v>404949686</v>
      </c>
      <c r="H3" s="21">
        <v>447563226</v>
      </c>
    </row>
    <row r="4" spans="1:8" ht="16.8" x14ac:dyDescent="0.4">
      <c r="A4" s="35" t="s">
        <v>3</v>
      </c>
      <c r="B4" s="23">
        <v>19</v>
      </c>
      <c r="C4" s="21">
        <v>5753146</v>
      </c>
      <c r="D4" s="21">
        <v>2821009</v>
      </c>
      <c r="E4" s="21">
        <v>0</v>
      </c>
      <c r="F4" s="21">
        <v>0</v>
      </c>
      <c r="G4" s="21">
        <v>0</v>
      </c>
      <c r="H4" s="21">
        <v>0</v>
      </c>
    </row>
    <row r="5" spans="1:8" ht="16.8" x14ac:dyDescent="0.4">
      <c r="A5" s="35" t="s">
        <v>4</v>
      </c>
      <c r="B5" s="23">
        <v>22</v>
      </c>
      <c r="C5" s="21">
        <v>199824031</v>
      </c>
      <c r="D5" s="21">
        <v>167344550</v>
      </c>
      <c r="E5" s="21">
        <v>182322487</v>
      </c>
      <c r="F5" s="21">
        <v>178169100</v>
      </c>
      <c r="G5" s="21">
        <v>191045310</v>
      </c>
      <c r="H5" s="21">
        <v>211224455</v>
      </c>
    </row>
    <row r="6" spans="1:8" ht="16.8" x14ac:dyDescent="0.4">
      <c r="A6" s="35" t="s">
        <v>5</v>
      </c>
      <c r="B6" s="23">
        <v>27</v>
      </c>
      <c r="C6" s="21">
        <v>7409589</v>
      </c>
      <c r="D6" s="21">
        <v>4863091</v>
      </c>
      <c r="E6" s="21">
        <v>8830224</v>
      </c>
      <c r="F6" s="21">
        <v>6438341</v>
      </c>
      <c r="G6" s="21">
        <v>8188325</v>
      </c>
      <c r="H6" s="21">
        <v>5584982</v>
      </c>
    </row>
    <row r="7" spans="1:8" ht="16.8" x14ac:dyDescent="0.4">
      <c r="A7" s="35" t="s">
        <v>6</v>
      </c>
      <c r="B7" s="23">
        <v>30</v>
      </c>
      <c r="C7" s="21">
        <v>8093662</v>
      </c>
      <c r="D7" s="21">
        <v>10390963</v>
      </c>
      <c r="E7" s="21">
        <v>21051323</v>
      </c>
      <c r="F7" s="21">
        <v>29345518</v>
      </c>
      <c r="G7" s="21">
        <v>31071318</v>
      </c>
      <c r="H7" s="21">
        <v>40181810</v>
      </c>
    </row>
    <row r="8" spans="1:8" ht="16.8" x14ac:dyDescent="0.4">
      <c r="A8" s="35" t="s">
        <v>7</v>
      </c>
      <c r="B8" s="23">
        <v>31</v>
      </c>
      <c r="C8" s="21">
        <v>1584657</v>
      </c>
      <c r="D8" s="21">
        <v>1683671</v>
      </c>
      <c r="E8" s="21">
        <v>1998793</v>
      </c>
      <c r="F8" s="21">
        <v>1904580</v>
      </c>
      <c r="G8" s="21">
        <v>1994368</v>
      </c>
      <c r="H8" s="21">
        <v>1969731</v>
      </c>
    </row>
    <row r="9" spans="1:8" ht="16.8" x14ac:dyDescent="0.4">
      <c r="A9" s="35" t="s">
        <v>8</v>
      </c>
      <c r="B9" s="23">
        <v>32</v>
      </c>
      <c r="C9" s="21">
        <v>3479139</v>
      </c>
      <c r="D9" s="21">
        <v>4289793</v>
      </c>
      <c r="E9" s="21">
        <v>3856714</v>
      </c>
      <c r="F9" s="21">
        <v>5142693</v>
      </c>
      <c r="G9" s="21">
        <v>5164542</v>
      </c>
      <c r="H9" s="21">
        <v>0</v>
      </c>
    </row>
    <row r="10" spans="1:8" ht="16.8" x14ac:dyDescent="0.4">
      <c r="A10" s="35" t="s">
        <v>9</v>
      </c>
      <c r="B10" s="23">
        <v>33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</row>
    <row r="11" spans="1:8" ht="16.8" x14ac:dyDescent="0.4">
      <c r="A11" s="35" t="s">
        <v>10</v>
      </c>
      <c r="B11" s="23">
        <v>34</v>
      </c>
      <c r="C11" s="21">
        <v>155932139</v>
      </c>
      <c r="D11" s="21">
        <v>144327065</v>
      </c>
      <c r="E11" s="21">
        <v>153213837</v>
      </c>
      <c r="F11" s="21">
        <v>168105889</v>
      </c>
      <c r="G11" s="21">
        <v>161587137</v>
      </c>
      <c r="H11" s="21">
        <v>179214655</v>
      </c>
    </row>
    <row r="12" spans="1:8" ht="16.8" x14ac:dyDescent="0.4">
      <c r="A12" s="35" t="s">
        <v>11</v>
      </c>
      <c r="B12" s="23">
        <v>36</v>
      </c>
      <c r="C12" s="21">
        <v>13105712</v>
      </c>
      <c r="D12" s="21">
        <v>15354968</v>
      </c>
      <c r="E12" s="21">
        <v>23440938</v>
      </c>
      <c r="F12" s="21">
        <v>26507551</v>
      </c>
      <c r="G12" s="21">
        <v>23881513</v>
      </c>
      <c r="H12" s="21">
        <v>30627538</v>
      </c>
    </row>
    <row r="13" spans="1:8" ht="16.8" x14ac:dyDescent="0.4">
      <c r="A13" s="35" t="s">
        <v>12</v>
      </c>
      <c r="B13" s="23">
        <v>40</v>
      </c>
      <c r="C13" s="21">
        <v>36123521</v>
      </c>
      <c r="D13" s="21">
        <v>34301196</v>
      </c>
      <c r="E13" s="21">
        <v>44988832</v>
      </c>
      <c r="F13" s="21">
        <v>89528460</v>
      </c>
      <c r="G13" s="21">
        <v>35172899</v>
      </c>
      <c r="H13" s="21">
        <v>35110816</v>
      </c>
    </row>
    <row r="14" spans="1:8" ht="16.8" x14ac:dyDescent="0.4">
      <c r="A14" s="35" t="s">
        <v>13</v>
      </c>
      <c r="B14" s="23">
        <v>42</v>
      </c>
      <c r="C14" s="21">
        <v>12001445</v>
      </c>
      <c r="D14" s="21">
        <v>11185683</v>
      </c>
      <c r="E14" s="21">
        <v>12698302</v>
      </c>
      <c r="F14" s="21">
        <v>13174760</v>
      </c>
      <c r="G14" s="21">
        <v>14273726</v>
      </c>
      <c r="H14" s="21">
        <v>15243065</v>
      </c>
    </row>
    <row r="15" spans="1:8" ht="16.8" x14ac:dyDescent="0.4">
      <c r="A15" s="35" t="s">
        <v>14</v>
      </c>
      <c r="B15" s="23">
        <v>44</v>
      </c>
      <c r="C15" s="21">
        <v>186092244</v>
      </c>
      <c r="D15" s="21">
        <v>215529137</v>
      </c>
      <c r="E15" s="21">
        <v>226022634</v>
      </c>
      <c r="F15" s="21">
        <v>241480568</v>
      </c>
      <c r="G15" s="21">
        <v>250921509</v>
      </c>
      <c r="H15" s="21">
        <v>232622173</v>
      </c>
    </row>
    <row r="16" spans="1:8" ht="16.8" x14ac:dyDescent="0.4">
      <c r="A16" s="35" t="s">
        <v>15</v>
      </c>
      <c r="B16" s="23">
        <v>45</v>
      </c>
      <c r="C16" s="21">
        <v>9483581</v>
      </c>
      <c r="D16" s="21">
        <v>11300613</v>
      </c>
      <c r="E16" s="21">
        <v>12381636</v>
      </c>
      <c r="F16" s="21">
        <v>11418715</v>
      </c>
      <c r="G16" s="21">
        <v>9856040</v>
      </c>
      <c r="H16" s="21">
        <v>10762919</v>
      </c>
    </row>
    <row r="17" spans="1:8" ht="16.8" x14ac:dyDescent="0.4">
      <c r="A17" s="35" t="s">
        <v>16</v>
      </c>
      <c r="B17" s="23">
        <v>46</v>
      </c>
      <c r="C17" s="21">
        <v>1442893</v>
      </c>
      <c r="D17" s="21">
        <v>4391063</v>
      </c>
      <c r="E17" s="21">
        <v>3449871</v>
      </c>
      <c r="F17" s="21">
        <v>3247694</v>
      </c>
      <c r="G17" s="21">
        <v>2020494</v>
      </c>
      <c r="H17" s="21">
        <v>2774011</v>
      </c>
    </row>
    <row r="18" spans="1:8" ht="16.8" x14ac:dyDescent="0.4">
      <c r="A18" s="35" t="s">
        <v>17</v>
      </c>
      <c r="B18" s="23">
        <v>47</v>
      </c>
      <c r="C18" s="21">
        <v>6894380</v>
      </c>
      <c r="D18" s="21">
        <v>6229610</v>
      </c>
      <c r="E18" s="21">
        <v>7103956</v>
      </c>
      <c r="F18" s="21">
        <v>6550204</v>
      </c>
      <c r="G18" s="21">
        <v>6506338</v>
      </c>
      <c r="H18" s="21">
        <v>6553659</v>
      </c>
    </row>
    <row r="19" spans="1:8" ht="16.8" x14ac:dyDescent="0.4">
      <c r="A19" s="35" t="s">
        <v>18</v>
      </c>
      <c r="B19" s="23">
        <v>48</v>
      </c>
      <c r="C19" s="21">
        <v>5522039</v>
      </c>
      <c r="D19" s="21">
        <v>7188070</v>
      </c>
      <c r="E19" s="21">
        <v>8174428</v>
      </c>
      <c r="F19" s="21">
        <v>8186845</v>
      </c>
      <c r="G19" s="21">
        <v>9802544</v>
      </c>
      <c r="H19" s="21">
        <v>9264536</v>
      </c>
    </row>
    <row r="20" spans="1:8" ht="16.8" x14ac:dyDescent="0.4">
      <c r="A20" s="35" t="s">
        <v>19</v>
      </c>
      <c r="B20" s="23">
        <v>49</v>
      </c>
      <c r="C20" s="21">
        <v>3020197</v>
      </c>
      <c r="D20" s="21">
        <v>2879260</v>
      </c>
      <c r="E20" s="21">
        <v>2214495</v>
      </c>
      <c r="F20" s="21">
        <v>2425991</v>
      </c>
      <c r="G20" s="21">
        <v>2134861</v>
      </c>
      <c r="H20" s="21">
        <v>4144319</v>
      </c>
    </row>
    <row r="21" spans="1:8" ht="16.8" x14ac:dyDescent="0.4">
      <c r="A21" s="35" t="s">
        <v>20</v>
      </c>
      <c r="B21" s="23">
        <v>50</v>
      </c>
      <c r="C21" s="21">
        <v>18144238</v>
      </c>
      <c r="D21" s="21">
        <v>13604407</v>
      </c>
      <c r="E21" s="21">
        <v>18193063</v>
      </c>
      <c r="F21" s="21">
        <v>19999366</v>
      </c>
      <c r="G21" s="21">
        <v>42357259</v>
      </c>
      <c r="H21" s="21">
        <v>1199167</v>
      </c>
    </row>
    <row r="22" spans="1:8" ht="16.8" x14ac:dyDescent="0.4">
      <c r="A22" s="35" t="s">
        <v>21</v>
      </c>
      <c r="B22" s="23">
        <v>54</v>
      </c>
      <c r="C22" s="21">
        <v>22401862</v>
      </c>
      <c r="D22" s="21">
        <v>29790075</v>
      </c>
      <c r="E22" s="21">
        <v>23158473</v>
      </c>
      <c r="F22" s="21">
        <v>25189795</v>
      </c>
      <c r="G22" s="21">
        <v>21627578</v>
      </c>
      <c r="H22" s="21">
        <v>26158019</v>
      </c>
    </row>
    <row r="23" spans="1:8" ht="16.8" x14ac:dyDescent="0.4">
      <c r="A23" s="35" t="s">
        <v>22</v>
      </c>
      <c r="B23" s="23">
        <v>55</v>
      </c>
      <c r="C23" s="21">
        <v>7228460</v>
      </c>
      <c r="D23" s="21">
        <v>7280192</v>
      </c>
      <c r="E23" s="21">
        <v>7422004</v>
      </c>
      <c r="F23" s="21">
        <v>6946775</v>
      </c>
      <c r="G23" s="21">
        <v>9190223</v>
      </c>
      <c r="H23" s="21">
        <v>7414624</v>
      </c>
    </row>
    <row r="24" spans="1:8" ht="16.8" x14ac:dyDescent="0.4">
      <c r="A24" s="35" t="s">
        <v>23</v>
      </c>
      <c r="B24" s="23">
        <v>56</v>
      </c>
      <c r="C24" s="21">
        <v>426223061</v>
      </c>
      <c r="D24" s="21">
        <v>473290452</v>
      </c>
      <c r="E24" s="21">
        <v>482042882</v>
      </c>
      <c r="F24" s="21">
        <v>516060452</v>
      </c>
      <c r="G24" s="21">
        <v>587992526</v>
      </c>
      <c r="H24" s="21">
        <v>595783269</v>
      </c>
    </row>
    <row r="25" spans="1:8" ht="16.8" x14ac:dyDescent="0.4">
      <c r="A25" s="35" t="s">
        <v>24</v>
      </c>
      <c r="B25" s="23">
        <v>58</v>
      </c>
      <c r="C25" s="21">
        <v>1409186</v>
      </c>
      <c r="D25" s="21">
        <v>400349</v>
      </c>
      <c r="E25" s="21">
        <v>-158159</v>
      </c>
      <c r="F25" s="21">
        <v>56938</v>
      </c>
      <c r="G25" s="21">
        <v>312708</v>
      </c>
      <c r="H25" s="21">
        <v>212834</v>
      </c>
    </row>
    <row r="26" spans="1:8" ht="16.8" x14ac:dyDescent="0.4">
      <c r="A26" s="35" t="s">
        <v>25</v>
      </c>
      <c r="B26" s="23">
        <v>59</v>
      </c>
      <c r="C26" s="21">
        <v>254932420</v>
      </c>
      <c r="D26" s="21">
        <v>273785838</v>
      </c>
      <c r="E26" s="21">
        <v>261950251</v>
      </c>
      <c r="F26" s="21">
        <v>288864457</v>
      </c>
      <c r="G26" s="21">
        <v>280037359</v>
      </c>
      <c r="H26" s="21">
        <v>260931419</v>
      </c>
    </row>
    <row r="27" spans="1:8" ht="16.8" x14ac:dyDescent="0.4">
      <c r="A27" s="35" t="s">
        <v>26</v>
      </c>
      <c r="B27" s="23">
        <v>66</v>
      </c>
      <c r="C27" s="21">
        <v>46362980</v>
      </c>
      <c r="D27" s="21">
        <v>43453041</v>
      </c>
      <c r="E27" s="21">
        <v>51337171</v>
      </c>
      <c r="F27" s="21">
        <v>54329444</v>
      </c>
      <c r="G27" s="21">
        <v>57556270</v>
      </c>
      <c r="H27" s="21">
        <v>57354053</v>
      </c>
    </row>
    <row r="28" spans="1:8" ht="16.8" x14ac:dyDescent="0.4">
      <c r="A28" s="35" t="s">
        <v>27</v>
      </c>
      <c r="B28" s="23">
        <v>67</v>
      </c>
      <c r="C28" s="21">
        <v>2062219</v>
      </c>
      <c r="D28" s="21">
        <v>1924081</v>
      </c>
      <c r="E28" s="21">
        <v>2711375</v>
      </c>
      <c r="F28" s="21">
        <v>0</v>
      </c>
      <c r="G28" s="21">
        <v>0</v>
      </c>
      <c r="H28" s="21">
        <v>0</v>
      </c>
    </row>
    <row r="29" spans="1:8" ht="16.8" x14ac:dyDescent="0.4">
      <c r="A29" s="35" t="s">
        <v>28</v>
      </c>
      <c r="B29" s="23">
        <v>71</v>
      </c>
      <c r="C29" s="21">
        <v>2451417</v>
      </c>
      <c r="D29" s="21">
        <v>3654231</v>
      </c>
      <c r="E29" s="21">
        <v>8657928</v>
      </c>
      <c r="F29" s="21">
        <v>10169023</v>
      </c>
      <c r="G29" s="21">
        <v>8778592</v>
      </c>
      <c r="H29" s="21">
        <v>4189402</v>
      </c>
    </row>
    <row r="30" spans="1:8" ht="16.8" x14ac:dyDescent="0.4">
      <c r="A30" s="35" t="s">
        <v>29</v>
      </c>
      <c r="B30" s="23">
        <v>75</v>
      </c>
      <c r="C30" s="21">
        <v>132692551</v>
      </c>
      <c r="D30" s="21">
        <v>104944390</v>
      </c>
      <c r="E30" s="21">
        <v>141825134</v>
      </c>
      <c r="F30" s="21">
        <v>133228894</v>
      </c>
      <c r="G30" s="21">
        <v>161804258</v>
      </c>
      <c r="H30" s="21">
        <v>129869226</v>
      </c>
    </row>
    <row r="31" spans="1:8" ht="16.8" x14ac:dyDescent="0.4">
      <c r="A31" s="35" t="s">
        <v>30</v>
      </c>
      <c r="B31" s="23">
        <v>77</v>
      </c>
      <c r="C31" s="21">
        <v>112766966</v>
      </c>
      <c r="D31" s="21">
        <v>116225816</v>
      </c>
      <c r="E31" s="21">
        <v>134953970</v>
      </c>
      <c r="F31" s="21">
        <v>139346569</v>
      </c>
      <c r="G31" s="21">
        <v>165155642</v>
      </c>
      <c r="H31" s="21">
        <v>191963723</v>
      </c>
    </row>
    <row r="32" spans="1:8" ht="16.8" x14ac:dyDescent="0.4">
      <c r="A32" s="35" t="s">
        <v>31</v>
      </c>
      <c r="B32" s="23">
        <v>78</v>
      </c>
      <c r="C32" s="21">
        <v>51770651</v>
      </c>
      <c r="D32" s="21">
        <v>53662597</v>
      </c>
      <c r="E32" s="21">
        <v>50378006</v>
      </c>
      <c r="F32" s="21">
        <v>50114492</v>
      </c>
      <c r="G32" s="21">
        <v>54340698</v>
      </c>
      <c r="H32" s="21">
        <v>57357802</v>
      </c>
    </row>
    <row r="33" spans="1:8" ht="16.8" x14ac:dyDescent="0.4">
      <c r="A33" s="35" t="s">
        <v>32</v>
      </c>
      <c r="B33" s="23">
        <v>79</v>
      </c>
      <c r="C33" s="21">
        <v>346617032</v>
      </c>
      <c r="D33" s="21">
        <v>388780593</v>
      </c>
      <c r="E33" s="21">
        <v>533870166</v>
      </c>
      <c r="F33" s="21">
        <v>408645203</v>
      </c>
      <c r="G33" s="21">
        <v>403327044</v>
      </c>
      <c r="H33" s="21">
        <v>407329855</v>
      </c>
    </row>
    <row r="34" spans="1:8" ht="16.8" x14ac:dyDescent="0.4">
      <c r="A34" s="35" t="s">
        <v>33</v>
      </c>
      <c r="B34" s="23">
        <v>83</v>
      </c>
      <c r="C34" s="21">
        <v>5461181</v>
      </c>
      <c r="D34" s="21">
        <v>4467743</v>
      </c>
      <c r="E34" s="21">
        <v>5130287</v>
      </c>
      <c r="F34" s="21">
        <v>5610054</v>
      </c>
      <c r="G34" s="21">
        <v>5424213</v>
      </c>
      <c r="H34" s="21">
        <v>5472383</v>
      </c>
    </row>
    <row r="35" spans="1:8" ht="16.8" x14ac:dyDescent="0.4">
      <c r="A35" s="35" t="s">
        <v>34</v>
      </c>
      <c r="B35" s="23">
        <v>84</v>
      </c>
      <c r="C35" s="21">
        <v>10879530</v>
      </c>
      <c r="D35" s="21">
        <v>10488132</v>
      </c>
      <c r="E35" s="21">
        <v>10124376</v>
      </c>
      <c r="F35" s="21">
        <v>11754271</v>
      </c>
      <c r="G35" s="21">
        <v>13533153</v>
      </c>
      <c r="H35" s="21">
        <v>17840287</v>
      </c>
    </row>
    <row r="36" spans="1:8" ht="16.8" x14ac:dyDescent="0.4">
      <c r="A36" s="35" t="s">
        <v>35</v>
      </c>
      <c r="B36" s="23">
        <v>85</v>
      </c>
      <c r="C36" s="21">
        <v>5117296</v>
      </c>
      <c r="D36" s="21">
        <v>7029356</v>
      </c>
      <c r="E36" s="21">
        <v>7432264</v>
      </c>
      <c r="F36" s="21">
        <v>6844099</v>
      </c>
      <c r="G36" s="21">
        <v>6200893</v>
      </c>
      <c r="H36" s="21">
        <v>6048410</v>
      </c>
    </row>
    <row r="37" spans="1:8" ht="16.8" x14ac:dyDescent="0.4">
      <c r="A37" s="35" t="s">
        <v>36</v>
      </c>
      <c r="B37" s="23">
        <v>87</v>
      </c>
      <c r="C37" s="21">
        <v>2459658</v>
      </c>
      <c r="D37" s="21">
        <v>2451014</v>
      </c>
      <c r="E37" s="21">
        <v>2777155</v>
      </c>
      <c r="F37" s="21">
        <v>2746488</v>
      </c>
      <c r="G37" s="21">
        <v>3087146</v>
      </c>
      <c r="H37" s="21">
        <v>3680589</v>
      </c>
    </row>
    <row r="38" spans="1:8" ht="16.8" x14ac:dyDescent="0.4">
      <c r="A38" s="35" t="s">
        <v>37</v>
      </c>
      <c r="B38" s="23">
        <v>88</v>
      </c>
      <c r="C38" s="21">
        <v>2515211</v>
      </c>
      <c r="D38" s="21">
        <v>2292828</v>
      </c>
      <c r="E38" s="21">
        <v>0</v>
      </c>
      <c r="F38" s="21">
        <v>0</v>
      </c>
      <c r="G38" s="21">
        <v>0</v>
      </c>
      <c r="H38" s="21">
        <v>0</v>
      </c>
    </row>
    <row r="39" spans="1:8" ht="16.8" x14ac:dyDescent="0.4">
      <c r="A39" s="35" t="s">
        <v>38</v>
      </c>
      <c r="B39" s="23">
        <v>89</v>
      </c>
      <c r="C39" s="21">
        <v>22904830</v>
      </c>
      <c r="D39" s="21">
        <v>19342451</v>
      </c>
      <c r="E39" s="21">
        <v>21227380</v>
      </c>
      <c r="F39" s="21">
        <v>20513095</v>
      </c>
      <c r="G39" s="21">
        <v>26133177</v>
      </c>
      <c r="H39" s="21">
        <v>21910804</v>
      </c>
    </row>
    <row r="40" spans="1:8" ht="16.8" x14ac:dyDescent="0.4">
      <c r="A40" s="35" t="s">
        <v>39</v>
      </c>
      <c r="B40" s="23">
        <v>91</v>
      </c>
      <c r="C40" s="21">
        <v>69895873</v>
      </c>
      <c r="D40" s="21">
        <v>77795303</v>
      </c>
      <c r="E40" s="21">
        <v>78357538</v>
      </c>
      <c r="F40" s="21">
        <v>86733187</v>
      </c>
      <c r="G40" s="21">
        <v>84523423</v>
      </c>
      <c r="H40" s="21">
        <v>85143473</v>
      </c>
    </row>
    <row r="41" spans="1:8" ht="16.8" x14ac:dyDescent="0.4">
      <c r="A41" s="35" t="s">
        <v>40</v>
      </c>
      <c r="B41" s="23">
        <v>92</v>
      </c>
      <c r="C41" s="21">
        <v>8232886</v>
      </c>
      <c r="D41" s="21">
        <v>9485683</v>
      </c>
      <c r="E41" s="21">
        <v>8315718</v>
      </c>
      <c r="F41" s="21">
        <v>0</v>
      </c>
      <c r="G41" s="21">
        <v>0</v>
      </c>
      <c r="H41" s="21">
        <v>0</v>
      </c>
    </row>
    <row r="42" spans="1:8" ht="16.8" x14ac:dyDescent="0.4">
      <c r="A42" s="35" t="s">
        <v>41</v>
      </c>
      <c r="B42" s="23">
        <v>94</v>
      </c>
      <c r="C42" s="21">
        <v>3479219</v>
      </c>
      <c r="D42" s="21">
        <v>4458165</v>
      </c>
      <c r="E42" s="21">
        <v>4603685</v>
      </c>
      <c r="F42" s="21">
        <v>5039243</v>
      </c>
      <c r="G42" s="21">
        <v>5379977</v>
      </c>
      <c r="H42" s="21">
        <v>6331135</v>
      </c>
    </row>
    <row r="43" spans="1:8" ht="16.8" x14ac:dyDescent="0.4">
      <c r="A43" s="35" t="s">
        <v>42</v>
      </c>
      <c r="B43" s="23">
        <v>95</v>
      </c>
      <c r="C43" s="21">
        <v>3412636</v>
      </c>
      <c r="D43" s="21">
        <v>2567274</v>
      </c>
      <c r="E43" s="21">
        <v>0</v>
      </c>
      <c r="F43" s="21">
        <v>0</v>
      </c>
      <c r="G43" s="21">
        <v>0</v>
      </c>
      <c r="H43" s="21">
        <v>0</v>
      </c>
    </row>
    <row r="44" spans="1:8" ht="16.8" x14ac:dyDescent="0.4">
      <c r="A44" s="35" t="s">
        <v>43</v>
      </c>
      <c r="B44" s="23">
        <v>96</v>
      </c>
      <c r="C44" s="21">
        <v>22655916</v>
      </c>
      <c r="D44" s="21">
        <v>20762572</v>
      </c>
      <c r="E44" s="21">
        <v>24273067</v>
      </c>
      <c r="F44" s="21">
        <v>26338793</v>
      </c>
      <c r="G44" s="21">
        <v>34590551</v>
      </c>
      <c r="H44" s="21">
        <v>2085097</v>
      </c>
    </row>
    <row r="45" spans="1:8" ht="16.8" x14ac:dyDescent="0.4">
      <c r="A45" s="35" t="s">
        <v>44</v>
      </c>
      <c r="B45" s="23">
        <v>99</v>
      </c>
      <c r="C45" s="21">
        <v>14894947</v>
      </c>
      <c r="D45" s="21">
        <v>16254473</v>
      </c>
      <c r="E45" s="21">
        <v>14773481</v>
      </c>
      <c r="F45" s="21">
        <v>12184998</v>
      </c>
      <c r="G45" s="21">
        <v>12811601</v>
      </c>
      <c r="H45" s="21">
        <v>15681988</v>
      </c>
    </row>
    <row r="46" spans="1:8" ht="16.8" x14ac:dyDescent="0.4">
      <c r="A46" s="35" t="s">
        <v>45</v>
      </c>
      <c r="B46" s="23">
        <v>100</v>
      </c>
      <c r="C46" s="21">
        <v>421949252</v>
      </c>
      <c r="D46" s="21">
        <v>1069239466</v>
      </c>
      <c r="E46" s="21">
        <v>343781102</v>
      </c>
      <c r="F46" s="21">
        <v>471763577</v>
      </c>
      <c r="G46" s="21">
        <v>943289816</v>
      </c>
      <c r="H46" s="21">
        <v>919519304</v>
      </c>
    </row>
    <row r="47" spans="1:8" ht="16.8" x14ac:dyDescent="0.4">
      <c r="A47" s="35" t="s">
        <v>46</v>
      </c>
      <c r="B47" s="23">
        <v>102</v>
      </c>
      <c r="C47" s="21">
        <v>3614897</v>
      </c>
      <c r="D47" s="21">
        <v>4198529</v>
      </c>
      <c r="E47" s="21">
        <v>3195428</v>
      </c>
      <c r="F47" s="21">
        <v>3593769</v>
      </c>
      <c r="G47" s="21">
        <v>4500707</v>
      </c>
      <c r="H47" s="21">
        <v>5215089</v>
      </c>
    </row>
    <row r="48" spans="1:8" ht="16.8" x14ac:dyDescent="0.4">
      <c r="A48" s="35" t="s">
        <v>47</v>
      </c>
      <c r="B48" s="23">
        <v>103</v>
      </c>
      <c r="C48" s="21">
        <v>236462797</v>
      </c>
      <c r="D48" s="21">
        <v>279940550</v>
      </c>
      <c r="E48" s="21">
        <v>246239496</v>
      </c>
      <c r="F48" s="21">
        <v>274600280</v>
      </c>
      <c r="G48" s="21">
        <v>302890617</v>
      </c>
      <c r="H48" s="21">
        <v>319192146</v>
      </c>
    </row>
    <row r="49" spans="1:8" ht="16.8" x14ac:dyDescent="0.4">
      <c r="A49" s="35" t="s">
        <v>48</v>
      </c>
      <c r="B49" s="23">
        <v>104</v>
      </c>
      <c r="C49" s="21">
        <v>8809981</v>
      </c>
      <c r="D49" s="21">
        <v>5170017</v>
      </c>
      <c r="E49" s="21">
        <v>5531394</v>
      </c>
      <c r="F49" s="21">
        <v>0</v>
      </c>
      <c r="G49" s="21">
        <v>0</v>
      </c>
      <c r="H49" s="21">
        <v>0</v>
      </c>
    </row>
    <row r="50" spans="1:8" ht="16.8" x14ac:dyDescent="0.4">
      <c r="A50" s="35" t="s">
        <v>49</v>
      </c>
      <c r="B50" s="23">
        <v>107</v>
      </c>
      <c r="C50" s="21">
        <v>169282680</v>
      </c>
      <c r="D50" s="21">
        <v>180356076</v>
      </c>
      <c r="E50" s="21">
        <v>190228188</v>
      </c>
      <c r="F50" s="21">
        <v>200719748</v>
      </c>
      <c r="G50" s="21">
        <v>200286096</v>
      </c>
      <c r="H50" s="21">
        <v>238259408</v>
      </c>
    </row>
    <row r="51" spans="1:8" ht="16.8" x14ac:dyDescent="0.4">
      <c r="A51" s="35" t="s">
        <v>50</v>
      </c>
      <c r="B51" s="23">
        <v>108</v>
      </c>
      <c r="C51" s="21">
        <v>39064735</v>
      </c>
      <c r="D51" s="21">
        <v>34713678</v>
      </c>
      <c r="E51" s="21">
        <v>32108801</v>
      </c>
      <c r="F51" s="21">
        <v>31492521</v>
      </c>
      <c r="G51" s="21">
        <v>37936440</v>
      </c>
      <c r="H51" s="21">
        <v>53028429</v>
      </c>
    </row>
    <row r="52" spans="1:8" ht="16.8" x14ac:dyDescent="0.4">
      <c r="A52" s="35" t="s">
        <v>51</v>
      </c>
      <c r="B52" s="23">
        <v>113</v>
      </c>
      <c r="C52" s="21">
        <v>4487826</v>
      </c>
      <c r="D52" s="21">
        <v>3073490</v>
      </c>
      <c r="E52" s="21">
        <v>1808750</v>
      </c>
      <c r="F52" s="21">
        <v>1199570</v>
      </c>
      <c r="G52" s="21">
        <v>1348834</v>
      </c>
      <c r="H52" s="21">
        <v>1465348</v>
      </c>
    </row>
    <row r="53" spans="1:8" ht="16.8" x14ac:dyDescent="0.4">
      <c r="A53" s="35" t="s">
        <v>52</v>
      </c>
      <c r="B53" s="23">
        <v>114</v>
      </c>
      <c r="C53" s="21">
        <v>75563227</v>
      </c>
      <c r="D53" s="21">
        <v>65402237</v>
      </c>
      <c r="E53" s="21">
        <v>57082402</v>
      </c>
      <c r="F53" s="21">
        <v>62818215</v>
      </c>
      <c r="G53" s="21">
        <v>156793926</v>
      </c>
      <c r="H53" s="21">
        <v>114353796</v>
      </c>
    </row>
    <row r="54" spans="1:8" ht="16.8" x14ac:dyDescent="0.4">
      <c r="A54" s="35" t="s">
        <v>53</v>
      </c>
      <c r="B54" s="23">
        <v>115</v>
      </c>
      <c r="C54" s="21">
        <v>10955675</v>
      </c>
      <c r="D54" s="21">
        <v>13606870</v>
      </c>
      <c r="E54" s="21">
        <v>13706252</v>
      </c>
      <c r="F54" s="21">
        <v>13140012</v>
      </c>
      <c r="G54" s="21">
        <v>13624842</v>
      </c>
      <c r="H54" s="21">
        <v>14345483</v>
      </c>
    </row>
    <row r="55" spans="1:8" ht="16.8" x14ac:dyDescent="0.4">
      <c r="A55" s="35" t="s">
        <v>54</v>
      </c>
      <c r="B55" s="23">
        <v>119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</row>
    <row r="56" spans="1:8" ht="16.8" x14ac:dyDescent="0.4">
      <c r="A56" s="35" t="s">
        <v>55</v>
      </c>
      <c r="B56" s="23">
        <v>121</v>
      </c>
      <c r="C56" s="21">
        <v>5678325</v>
      </c>
      <c r="D56" s="21">
        <v>5844211</v>
      </c>
      <c r="E56" s="21">
        <v>6436939</v>
      </c>
      <c r="F56" s="21">
        <v>10436375</v>
      </c>
      <c r="G56" s="21">
        <v>16761183</v>
      </c>
      <c r="H56" s="21">
        <v>0</v>
      </c>
    </row>
    <row r="57" spans="1:8" ht="16.8" x14ac:dyDescent="0.4">
      <c r="A57" s="35" t="s">
        <v>56</v>
      </c>
      <c r="B57" s="23">
        <v>122</v>
      </c>
      <c r="C57" s="21">
        <v>16778968</v>
      </c>
      <c r="D57" s="21">
        <v>15258091</v>
      </c>
      <c r="E57" s="21">
        <v>19965187</v>
      </c>
      <c r="F57" s="21">
        <v>22411349</v>
      </c>
      <c r="G57" s="21">
        <v>21139254</v>
      </c>
      <c r="H57" s="21">
        <v>26621201</v>
      </c>
    </row>
    <row r="58" spans="1:8" ht="16.8" x14ac:dyDescent="0.4">
      <c r="A58" s="35" t="s">
        <v>57</v>
      </c>
      <c r="B58" s="23">
        <v>123</v>
      </c>
      <c r="C58" s="21">
        <v>45626060</v>
      </c>
      <c r="D58" s="21">
        <v>48671224</v>
      </c>
      <c r="E58" s="21">
        <v>48854119</v>
      </c>
      <c r="F58" s="21">
        <v>47774306</v>
      </c>
      <c r="G58" s="21">
        <v>51342657</v>
      </c>
      <c r="H58" s="21">
        <v>52467556</v>
      </c>
    </row>
    <row r="59" spans="1:8" ht="16.8" x14ac:dyDescent="0.4">
      <c r="A59" s="35" t="s">
        <v>58</v>
      </c>
      <c r="B59" s="23">
        <v>124</v>
      </c>
      <c r="C59" s="21">
        <v>7311071</v>
      </c>
      <c r="D59" s="21">
        <v>5986604</v>
      </c>
      <c r="E59" s="21">
        <v>5521772</v>
      </c>
      <c r="F59" s="21">
        <v>13035523</v>
      </c>
      <c r="G59" s="21">
        <v>5801564</v>
      </c>
      <c r="H59" s="21">
        <v>5803823</v>
      </c>
    </row>
    <row r="60" spans="1:8" ht="16.8" x14ac:dyDescent="0.4">
      <c r="A60" s="35" t="s">
        <v>59</v>
      </c>
      <c r="B60" s="23">
        <v>131</v>
      </c>
      <c r="C60" s="21">
        <v>53107956</v>
      </c>
      <c r="D60" s="21">
        <v>46702320</v>
      </c>
      <c r="E60" s="21">
        <v>49770497</v>
      </c>
      <c r="F60" s="21">
        <v>47643127</v>
      </c>
      <c r="G60" s="21">
        <v>48390532</v>
      </c>
      <c r="H60" s="21">
        <v>48604939</v>
      </c>
    </row>
    <row r="61" spans="1:8" ht="16.8" x14ac:dyDescent="0.4">
      <c r="A61" s="35" t="s">
        <v>60</v>
      </c>
      <c r="B61" s="23">
        <v>132</v>
      </c>
      <c r="C61" s="21">
        <v>9252766</v>
      </c>
      <c r="D61" s="21">
        <v>7894957</v>
      </c>
      <c r="E61" s="21">
        <v>10425267</v>
      </c>
      <c r="F61" s="21">
        <v>12320094</v>
      </c>
      <c r="G61" s="21">
        <v>11990403</v>
      </c>
      <c r="H61" s="21">
        <v>12420739</v>
      </c>
    </row>
    <row r="62" spans="1:8" ht="16.8" x14ac:dyDescent="0.4">
      <c r="A62" s="35" t="s">
        <v>61</v>
      </c>
      <c r="B62" s="23">
        <v>133</v>
      </c>
      <c r="C62" s="21">
        <v>133104269</v>
      </c>
      <c r="D62" s="21">
        <v>127817800</v>
      </c>
      <c r="E62" s="21">
        <v>131247717</v>
      </c>
      <c r="F62" s="21">
        <v>139009789</v>
      </c>
      <c r="G62" s="21">
        <v>156611184</v>
      </c>
      <c r="H62" s="21">
        <v>197819776</v>
      </c>
    </row>
    <row r="63" spans="1:8" ht="16.8" x14ac:dyDescent="0.4">
      <c r="A63" s="35" t="s">
        <v>62</v>
      </c>
      <c r="B63" s="23">
        <v>134</v>
      </c>
      <c r="C63" s="21">
        <v>51380790</v>
      </c>
      <c r="D63" s="21">
        <v>53924057</v>
      </c>
      <c r="E63" s="21">
        <v>59651352</v>
      </c>
      <c r="F63" s="21">
        <v>70713093</v>
      </c>
      <c r="G63" s="21">
        <v>66720193</v>
      </c>
      <c r="H63" s="21">
        <v>67274343</v>
      </c>
    </row>
    <row r="64" spans="1:8" ht="16.8" x14ac:dyDescent="0.4">
      <c r="A64" s="35" t="s">
        <v>63</v>
      </c>
      <c r="B64" s="23">
        <v>136</v>
      </c>
      <c r="C64" s="21">
        <v>24578381</v>
      </c>
      <c r="D64" s="21">
        <v>11515325</v>
      </c>
      <c r="E64" s="21">
        <v>8681420</v>
      </c>
      <c r="F64" s="21">
        <v>8504842</v>
      </c>
      <c r="G64" s="21">
        <v>16077782</v>
      </c>
      <c r="H64" s="21">
        <v>15875065</v>
      </c>
    </row>
    <row r="65" spans="1:8" ht="16.8" x14ac:dyDescent="0.4">
      <c r="A65" s="35" t="s">
        <v>64</v>
      </c>
      <c r="B65" s="23">
        <v>139</v>
      </c>
      <c r="C65" s="21">
        <v>29708342</v>
      </c>
      <c r="D65" s="21">
        <v>30719009</v>
      </c>
      <c r="E65" s="21">
        <v>12347648</v>
      </c>
      <c r="F65" s="21">
        <v>10133690</v>
      </c>
      <c r="G65" s="21">
        <v>10386068</v>
      </c>
      <c r="H65" s="21">
        <v>8584155</v>
      </c>
    </row>
    <row r="66" spans="1:8" ht="16.8" x14ac:dyDescent="0.4">
      <c r="A66" s="35" t="s">
        <v>65</v>
      </c>
      <c r="B66" s="23">
        <v>142</v>
      </c>
      <c r="C66" s="21">
        <v>4456001</v>
      </c>
      <c r="D66" s="21">
        <v>6604254</v>
      </c>
      <c r="E66" s="21">
        <v>5944765</v>
      </c>
      <c r="F66" s="21">
        <v>5588523</v>
      </c>
      <c r="G66" s="21">
        <v>6060351</v>
      </c>
      <c r="H66" s="21">
        <v>7253495</v>
      </c>
    </row>
    <row r="67" spans="1:8" ht="16.8" x14ac:dyDescent="0.4">
      <c r="A67" s="35" t="s">
        <v>66</v>
      </c>
      <c r="B67" s="23">
        <v>143</v>
      </c>
      <c r="C67" s="21">
        <v>208180055</v>
      </c>
      <c r="D67" s="21">
        <v>349436593</v>
      </c>
      <c r="E67" s="21">
        <v>407492679</v>
      </c>
      <c r="F67" s="21">
        <v>117470614</v>
      </c>
      <c r="G67" s="21">
        <v>340750256</v>
      </c>
      <c r="H67" s="21">
        <v>174254064</v>
      </c>
    </row>
    <row r="68" spans="1:8" ht="16.8" x14ac:dyDescent="0.4">
      <c r="A68" s="35" t="s">
        <v>67</v>
      </c>
      <c r="B68" s="23">
        <v>144</v>
      </c>
      <c r="C68" s="21"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</row>
    <row r="69" spans="1:8" ht="16.8" x14ac:dyDescent="0.4">
      <c r="A69" s="35" t="s">
        <v>68</v>
      </c>
      <c r="B69" s="23">
        <v>145</v>
      </c>
      <c r="C69" s="21">
        <v>2143731</v>
      </c>
      <c r="D69" s="21">
        <v>2760279</v>
      </c>
      <c r="E69" s="21">
        <v>2778734</v>
      </c>
      <c r="F69" s="21">
        <v>2788235</v>
      </c>
      <c r="G69" s="21">
        <v>2474984</v>
      </c>
      <c r="H69" s="21">
        <v>3412619</v>
      </c>
    </row>
    <row r="70" spans="1:8" ht="16.8" x14ac:dyDescent="0.4">
      <c r="A70" s="35" t="s">
        <v>69</v>
      </c>
      <c r="B70" s="23">
        <v>147</v>
      </c>
      <c r="C70" s="21">
        <v>33194252</v>
      </c>
      <c r="D70" s="21">
        <v>33879822</v>
      </c>
      <c r="E70" s="21">
        <v>33159600</v>
      </c>
      <c r="F70" s="21">
        <v>45031216</v>
      </c>
      <c r="G70" s="21">
        <v>84915683</v>
      </c>
      <c r="H70" s="21">
        <v>105729642</v>
      </c>
    </row>
    <row r="71" spans="1:8" ht="16.8" x14ac:dyDescent="0.4">
      <c r="A71" s="35" t="s">
        <v>70</v>
      </c>
      <c r="B71" s="23">
        <v>148</v>
      </c>
      <c r="C71" s="21">
        <v>59081475</v>
      </c>
      <c r="D71" s="21">
        <v>73172807</v>
      </c>
      <c r="E71" s="21">
        <v>70757332</v>
      </c>
      <c r="F71" s="21">
        <v>64505483</v>
      </c>
      <c r="G71" s="21">
        <v>67087847</v>
      </c>
      <c r="H71" s="21">
        <v>63731434</v>
      </c>
    </row>
    <row r="72" spans="1:8" ht="16.8" x14ac:dyDescent="0.4">
      <c r="A72" s="35" t="s">
        <v>71</v>
      </c>
      <c r="B72" s="23">
        <v>149</v>
      </c>
      <c r="C72" s="21">
        <v>10897784</v>
      </c>
      <c r="D72" s="21">
        <v>6971908</v>
      </c>
      <c r="E72" s="21">
        <v>8319411</v>
      </c>
      <c r="F72" s="21">
        <v>9905829</v>
      </c>
      <c r="G72" s="21">
        <v>13158578</v>
      </c>
      <c r="H72" s="21">
        <v>19059599</v>
      </c>
    </row>
    <row r="73" spans="1:8" ht="16.8" x14ac:dyDescent="0.4">
      <c r="A73" s="35" t="s">
        <v>72</v>
      </c>
      <c r="B73" s="23">
        <v>150</v>
      </c>
      <c r="C73" s="21">
        <v>5766205</v>
      </c>
      <c r="D73" s="21">
        <v>8406704</v>
      </c>
      <c r="E73" s="21">
        <v>0</v>
      </c>
      <c r="F73" s="21">
        <v>0</v>
      </c>
      <c r="G73" s="21">
        <v>0</v>
      </c>
      <c r="H73" s="21">
        <v>0</v>
      </c>
    </row>
    <row r="74" spans="1:8" ht="16.8" x14ac:dyDescent="0.4">
      <c r="A74" s="35" t="s">
        <v>73</v>
      </c>
      <c r="B74" s="23">
        <v>151</v>
      </c>
      <c r="C74" s="21">
        <v>11460072</v>
      </c>
      <c r="D74" s="21">
        <v>10897842</v>
      </c>
      <c r="E74" s="21">
        <v>13025661</v>
      </c>
      <c r="F74" s="21">
        <v>15451127</v>
      </c>
      <c r="G74" s="21">
        <v>14631105</v>
      </c>
      <c r="H74" s="21">
        <v>13469060</v>
      </c>
    </row>
    <row r="75" spans="1:8" ht="16.8" x14ac:dyDescent="0.4">
      <c r="A75" s="35" t="s">
        <v>74</v>
      </c>
      <c r="B75" s="23">
        <v>153</v>
      </c>
      <c r="C75" s="21">
        <v>6549276</v>
      </c>
      <c r="D75" s="21">
        <v>9952469</v>
      </c>
      <c r="E75" s="21">
        <v>26533746</v>
      </c>
      <c r="F75" s="21">
        <v>27659148</v>
      </c>
      <c r="G75" s="21">
        <v>27778385</v>
      </c>
      <c r="H75" s="21">
        <v>28011587</v>
      </c>
    </row>
    <row r="76" spans="1:8" ht="16.8" x14ac:dyDescent="0.4">
      <c r="A76" s="35" t="s">
        <v>75</v>
      </c>
      <c r="B76" s="23">
        <v>154</v>
      </c>
      <c r="C76" s="21">
        <v>9818241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</row>
    <row r="77" spans="1:8" ht="16.8" x14ac:dyDescent="0.4">
      <c r="A77" s="35" t="s">
        <v>76</v>
      </c>
      <c r="B77" s="23">
        <v>157</v>
      </c>
      <c r="C77" s="21">
        <v>233533640</v>
      </c>
      <c r="D77" s="21">
        <v>262669368</v>
      </c>
      <c r="E77" s="21">
        <v>334989616</v>
      </c>
      <c r="F77" s="21">
        <v>315218813</v>
      </c>
      <c r="G77" s="21">
        <v>319351680</v>
      </c>
      <c r="H77" s="21">
        <v>363021240</v>
      </c>
    </row>
    <row r="78" spans="1:8" ht="16.8" x14ac:dyDescent="0.4">
      <c r="A78" s="35" t="s">
        <v>77</v>
      </c>
      <c r="B78" s="23">
        <v>158</v>
      </c>
      <c r="C78" s="21">
        <v>81387661</v>
      </c>
      <c r="D78" s="21">
        <v>94377072</v>
      </c>
      <c r="E78" s="21">
        <v>102237631</v>
      </c>
      <c r="F78" s="21">
        <v>134022389</v>
      </c>
      <c r="G78" s="21">
        <v>167090376</v>
      </c>
      <c r="H78" s="21">
        <v>215404661</v>
      </c>
    </row>
    <row r="79" spans="1:8" ht="16.8" x14ac:dyDescent="0.4">
      <c r="A79" s="35" t="s">
        <v>78</v>
      </c>
      <c r="B79" s="23">
        <v>162</v>
      </c>
      <c r="C79" s="21">
        <v>2746441</v>
      </c>
      <c r="D79" s="21">
        <v>2572308</v>
      </c>
      <c r="E79" s="21">
        <v>6161509</v>
      </c>
      <c r="F79" s="21">
        <v>7740168</v>
      </c>
      <c r="G79" s="21">
        <v>7943145</v>
      </c>
      <c r="H79" s="21">
        <v>4118401</v>
      </c>
    </row>
    <row r="80" spans="1:8" ht="16.8" x14ac:dyDescent="0.4">
      <c r="A80" s="35" t="s">
        <v>79</v>
      </c>
      <c r="B80" s="23">
        <v>164</v>
      </c>
      <c r="C80" s="21">
        <v>5009995</v>
      </c>
      <c r="D80" s="21">
        <v>5066762</v>
      </c>
      <c r="E80" s="21">
        <v>6601278</v>
      </c>
      <c r="F80" s="21">
        <v>10532056</v>
      </c>
      <c r="G80" s="21">
        <v>8007206</v>
      </c>
      <c r="H80" s="21">
        <v>9259122</v>
      </c>
    </row>
    <row r="81" spans="1:8" ht="16.8" x14ac:dyDescent="0.4">
      <c r="A81" s="35" t="s">
        <v>80</v>
      </c>
      <c r="B81" s="23">
        <v>165</v>
      </c>
      <c r="C81" s="21">
        <v>2281558</v>
      </c>
      <c r="D81" s="21">
        <v>3561071</v>
      </c>
      <c r="E81" s="21">
        <v>1795537</v>
      </c>
      <c r="F81" s="21">
        <v>2374794</v>
      </c>
      <c r="G81" s="21">
        <v>5154414</v>
      </c>
      <c r="H81" s="21">
        <v>4403479</v>
      </c>
    </row>
    <row r="82" spans="1:8" ht="16.8" x14ac:dyDescent="0.4">
      <c r="A82" s="35" t="s">
        <v>81</v>
      </c>
      <c r="B82" s="23">
        <v>167</v>
      </c>
      <c r="C82" s="21">
        <v>9759481</v>
      </c>
      <c r="D82" s="21">
        <v>11065483</v>
      </c>
      <c r="E82" s="21">
        <v>13605639</v>
      </c>
      <c r="F82" s="21">
        <v>15088926</v>
      </c>
      <c r="G82" s="21">
        <v>15306241</v>
      </c>
      <c r="H82" s="21">
        <v>15154298</v>
      </c>
    </row>
    <row r="83" spans="1:8" ht="16.8" x14ac:dyDescent="0.4">
      <c r="A83" s="35" t="s">
        <v>82</v>
      </c>
      <c r="B83" s="23">
        <v>169</v>
      </c>
      <c r="C83" s="21">
        <v>25136464</v>
      </c>
      <c r="D83" s="21">
        <v>31965583</v>
      </c>
      <c r="E83" s="21">
        <v>27766697</v>
      </c>
      <c r="F83" s="21">
        <v>68923558</v>
      </c>
      <c r="G83" s="21">
        <v>17784205</v>
      </c>
      <c r="H83" s="21">
        <v>0</v>
      </c>
    </row>
    <row r="84" spans="1:8" ht="16.8" x14ac:dyDescent="0.4">
      <c r="A84" s="35" t="s">
        <v>83</v>
      </c>
      <c r="B84" s="23">
        <v>171</v>
      </c>
      <c r="C84" s="21">
        <v>3359370</v>
      </c>
      <c r="D84" s="21">
        <v>4628468</v>
      </c>
      <c r="E84" s="21">
        <v>5759265</v>
      </c>
      <c r="F84" s="21">
        <v>3571414</v>
      </c>
      <c r="G84" s="21">
        <v>4688099</v>
      </c>
      <c r="H84" s="21">
        <v>4134072</v>
      </c>
    </row>
    <row r="85" spans="1:8" ht="16.8" x14ac:dyDescent="0.4">
      <c r="A85" s="35" t="s">
        <v>84</v>
      </c>
      <c r="B85" s="23">
        <v>173</v>
      </c>
      <c r="C85" s="21">
        <v>5497605</v>
      </c>
      <c r="D85" s="21">
        <v>3936879</v>
      </c>
      <c r="E85" s="21">
        <v>4830816</v>
      </c>
      <c r="F85" s="21">
        <v>7027837</v>
      </c>
      <c r="G85" s="21">
        <v>7148006</v>
      </c>
      <c r="H85" s="21">
        <v>6788340</v>
      </c>
    </row>
    <row r="86" spans="1:8" ht="16.8" x14ac:dyDescent="0.4">
      <c r="A86" s="35" t="s">
        <v>85</v>
      </c>
      <c r="B86" s="23">
        <v>175</v>
      </c>
      <c r="C86" s="21">
        <v>24463095</v>
      </c>
      <c r="D86" s="21">
        <v>28338045</v>
      </c>
      <c r="E86" s="21">
        <v>27758136</v>
      </c>
      <c r="F86" s="21">
        <v>39106123</v>
      </c>
      <c r="G86" s="21">
        <v>46723194</v>
      </c>
      <c r="H86" s="21">
        <v>36308048</v>
      </c>
    </row>
    <row r="87" spans="1:8" ht="16.8" x14ac:dyDescent="0.4">
      <c r="A87" s="35" t="s">
        <v>86</v>
      </c>
      <c r="B87" s="23">
        <v>176</v>
      </c>
      <c r="C87" s="21">
        <v>14185913</v>
      </c>
      <c r="D87" s="21">
        <v>16047440</v>
      </c>
      <c r="E87" s="21">
        <v>16643421</v>
      </c>
      <c r="F87" s="21">
        <v>17425432</v>
      </c>
      <c r="G87" s="21">
        <v>21297533</v>
      </c>
      <c r="H87" s="21">
        <v>25721342</v>
      </c>
    </row>
    <row r="88" spans="1:8" ht="16.8" x14ac:dyDescent="0.4">
      <c r="A88" s="35" t="s">
        <v>87</v>
      </c>
      <c r="B88" s="23">
        <v>177</v>
      </c>
      <c r="C88" s="21">
        <v>39304352</v>
      </c>
      <c r="D88" s="21">
        <v>47507078</v>
      </c>
      <c r="E88" s="21">
        <v>45393969</v>
      </c>
      <c r="F88" s="21">
        <v>51793823</v>
      </c>
      <c r="G88" s="21">
        <v>57105015</v>
      </c>
      <c r="H88" s="21">
        <v>57209061</v>
      </c>
    </row>
    <row r="89" spans="1:8" ht="16.8" x14ac:dyDescent="0.4">
      <c r="A89" s="35" t="s">
        <v>88</v>
      </c>
      <c r="B89" s="23">
        <v>180</v>
      </c>
      <c r="C89" s="21">
        <v>294125519</v>
      </c>
      <c r="D89" s="21">
        <v>321771510</v>
      </c>
      <c r="E89" s="21">
        <v>361227897</v>
      </c>
      <c r="F89" s="21">
        <v>376778456</v>
      </c>
      <c r="G89" s="21">
        <v>435139855</v>
      </c>
      <c r="H89" s="21">
        <v>639232930</v>
      </c>
    </row>
    <row r="90" spans="1:8" ht="16.8" x14ac:dyDescent="0.4">
      <c r="A90" s="35" t="s">
        <v>89</v>
      </c>
      <c r="B90" s="23">
        <v>181</v>
      </c>
      <c r="C90" s="21">
        <v>30362515</v>
      </c>
      <c r="D90" s="21">
        <v>29413825</v>
      </c>
      <c r="E90" s="21">
        <v>31967772</v>
      </c>
      <c r="F90" s="21">
        <v>32046238</v>
      </c>
      <c r="G90" s="21">
        <v>28159379</v>
      </c>
      <c r="H90" s="21">
        <v>34548671</v>
      </c>
    </row>
    <row r="91" spans="1:8" ht="16.8" x14ac:dyDescent="0.4">
      <c r="A91" s="35" t="s">
        <v>90</v>
      </c>
      <c r="B91" s="23">
        <v>182</v>
      </c>
      <c r="C91" s="21">
        <v>16186416</v>
      </c>
      <c r="D91" s="21">
        <v>18059311</v>
      </c>
      <c r="E91" s="21">
        <v>21215238</v>
      </c>
      <c r="F91" s="21">
        <v>17981411</v>
      </c>
      <c r="G91" s="21">
        <v>22595391</v>
      </c>
      <c r="H91" s="21">
        <v>20252811</v>
      </c>
    </row>
    <row r="92" spans="1:8" ht="16.8" x14ac:dyDescent="0.4">
      <c r="A92" s="35" t="s">
        <v>91</v>
      </c>
      <c r="B92" s="23">
        <v>183</v>
      </c>
      <c r="C92" s="21">
        <v>23509783</v>
      </c>
      <c r="D92" s="21">
        <v>24556062</v>
      </c>
      <c r="E92" s="21">
        <v>29042326</v>
      </c>
      <c r="F92" s="21">
        <v>30036010</v>
      </c>
      <c r="G92" s="21">
        <v>30001372</v>
      </c>
      <c r="H92" s="21">
        <v>30614854</v>
      </c>
    </row>
    <row r="93" spans="1:8" ht="16.8" x14ac:dyDescent="0.4">
      <c r="A93" s="35" t="s">
        <v>92</v>
      </c>
      <c r="B93" s="23">
        <v>184</v>
      </c>
      <c r="C93" s="21">
        <v>12751692</v>
      </c>
      <c r="D93" s="21">
        <v>13301085</v>
      </c>
      <c r="E93" s="21">
        <v>13522848</v>
      </c>
      <c r="F93" s="21">
        <v>16404565</v>
      </c>
      <c r="G93" s="21">
        <v>26984001</v>
      </c>
      <c r="H93" s="21">
        <v>31434083</v>
      </c>
    </row>
    <row r="94" spans="1:8" ht="16.8" x14ac:dyDescent="0.4">
      <c r="A94" s="35" t="s">
        <v>93</v>
      </c>
      <c r="B94" s="23">
        <v>186</v>
      </c>
      <c r="C94" s="21">
        <v>9839917</v>
      </c>
      <c r="D94" s="21">
        <v>7713588</v>
      </c>
      <c r="E94" s="21">
        <v>6368643</v>
      </c>
      <c r="F94" s="21">
        <v>0</v>
      </c>
      <c r="G94" s="21">
        <v>0</v>
      </c>
      <c r="H94" s="21">
        <v>0</v>
      </c>
    </row>
    <row r="95" spans="1:8" ht="16.8" x14ac:dyDescent="0.4">
      <c r="A95" s="35" t="s">
        <v>94</v>
      </c>
      <c r="B95" s="23">
        <v>187</v>
      </c>
      <c r="C95" s="21">
        <v>95355899</v>
      </c>
      <c r="D95" s="21">
        <v>92855641</v>
      </c>
      <c r="E95" s="21">
        <v>83529024</v>
      </c>
      <c r="F95" s="21">
        <v>93025583</v>
      </c>
      <c r="G95" s="21">
        <v>95099072</v>
      </c>
      <c r="H95" s="21">
        <v>123105600</v>
      </c>
    </row>
    <row r="96" spans="1:8" ht="16.8" x14ac:dyDescent="0.4">
      <c r="A96" s="35" t="s">
        <v>95</v>
      </c>
      <c r="B96" s="23">
        <v>188</v>
      </c>
      <c r="C96" s="21">
        <v>2620776</v>
      </c>
      <c r="D96" s="21">
        <v>3104877</v>
      </c>
      <c r="E96" s="21">
        <v>1949731</v>
      </c>
      <c r="F96" s="21">
        <v>2835408</v>
      </c>
      <c r="G96" s="21">
        <v>3612072</v>
      </c>
      <c r="H96" s="21">
        <v>4943326</v>
      </c>
    </row>
    <row r="97" spans="1:8" ht="16.8" x14ac:dyDescent="0.4">
      <c r="A97" s="35" t="s">
        <v>96</v>
      </c>
      <c r="B97" s="23">
        <v>190</v>
      </c>
      <c r="C97" s="21">
        <v>10256603</v>
      </c>
      <c r="D97" s="21">
        <v>10430689</v>
      </c>
      <c r="E97" s="21">
        <v>19571930</v>
      </c>
      <c r="F97" s="21">
        <v>19217939</v>
      </c>
      <c r="G97" s="21">
        <v>24011205</v>
      </c>
      <c r="H97" s="21">
        <v>21738253</v>
      </c>
    </row>
    <row r="98" spans="1:8" ht="16.8" x14ac:dyDescent="0.4">
      <c r="A98" s="35" t="s">
        <v>97</v>
      </c>
      <c r="B98" s="23">
        <v>194</v>
      </c>
      <c r="C98" s="21">
        <v>1741511</v>
      </c>
      <c r="D98" s="21">
        <v>19194026</v>
      </c>
      <c r="E98" s="21">
        <v>0</v>
      </c>
      <c r="F98" s="21">
        <v>0</v>
      </c>
      <c r="G98" s="21">
        <v>0</v>
      </c>
      <c r="H98" s="21">
        <v>0</v>
      </c>
    </row>
    <row r="99" spans="1:8" ht="16.8" x14ac:dyDescent="0.4">
      <c r="A99" s="35" t="s">
        <v>98</v>
      </c>
      <c r="B99" s="23">
        <v>195</v>
      </c>
      <c r="C99" s="21">
        <v>1327714</v>
      </c>
      <c r="D99" s="21">
        <v>1327927</v>
      </c>
      <c r="E99" s="21">
        <v>1328206</v>
      </c>
      <c r="F99" s="21">
        <v>1327797</v>
      </c>
      <c r="G99" s="21">
        <v>1327210</v>
      </c>
      <c r="H99" s="21">
        <v>1327494</v>
      </c>
    </row>
    <row r="100" spans="1:8" ht="16.8" x14ac:dyDescent="0.4">
      <c r="A100" s="35" t="s">
        <v>99</v>
      </c>
      <c r="B100" s="23">
        <v>196</v>
      </c>
      <c r="C100" s="21">
        <v>7184311</v>
      </c>
      <c r="D100" s="21">
        <v>12957460</v>
      </c>
      <c r="E100" s="21">
        <v>11198073</v>
      </c>
      <c r="F100" s="21">
        <v>14235362</v>
      </c>
      <c r="G100" s="21">
        <v>13584356</v>
      </c>
      <c r="H100" s="21">
        <v>14567433</v>
      </c>
    </row>
    <row r="101" spans="1:8" ht="16.8" x14ac:dyDescent="0.4">
      <c r="A101" s="35" t="s">
        <v>100</v>
      </c>
      <c r="B101" s="23">
        <v>197</v>
      </c>
      <c r="C101" s="21">
        <v>2377802</v>
      </c>
      <c r="D101" s="21">
        <v>1303734</v>
      </c>
      <c r="E101" s="21">
        <v>2276638</v>
      </c>
      <c r="F101" s="21">
        <v>1872709</v>
      </c>
      <c r="G101" s="21">
        <v>1294934</v>
      </c>
      <c r="H101" s="21">
        <v>2820404</v>
      </c>
    </row>
    <row r="102" spans="1:8" ht="16.8" x14ac:dyDescent="0.4">
      <c r="A102" s="35" t="s">
        <v>101</v>
      </c>
      <c r="B102" s="23">
        <v>199</v>
      </c>
      <c r="C102" s="21">
        <v>0</v>
      </c>
      <c r="D102" s="21">
        <v>0</v>
      </c>
      <c r="E102" s="21">
        <v>0</v>
      </c>
      <c r="F102" s="21">
        <v>0</v>
      </c>
      <c r="G102" s="21">
        <v>0</v>
      </c>
      <c r="H102" s="21">
        <v>0</v>
      </c>
    </row>
    <row r="103" spans="1:8" ht="16.8" x14ac:dyDescent="0.4">
      <c r="A103" s="35" t="s">
        <v>102</v>
      </c>
      <c r="B103" s="23">
        <v>214</v>
      </c>
      <c r="C103" s="21">
        <v>10829414</v>
      </c>
      <c r="D103" s="21">
        <v>7473718</v>
      </c>
      <c r="E103" s="21">
        <v>8552700</v>
      </c>
      <c r="F103" s="21">
        <v>11748241</v>
      </c>
      <c r="G103" s="21">
        <v>15872509</v>
      </c>
      <c r="H103" s="21">
        <v>33215996</v>
      </c>
    </row>
    <row r="104" spans="1:8" ht="16.8" x14ac:dyDescent="0.4">
      <c r="A104" s="35" t="s">
        <v>103</v>
      </c>
      <c r="B104" s="23">
        <v>215</v>
      </c>
      <c r="C104" s="21">
        <v>0</v>
      </c>
      <c r="D104" s="21">
        <v>0</v>
      </c>
      <c r="E104" s="21">
        <v>0</v>
      </c>
      <c r="F104" s="21">
        <v>0</v>
      </c>
      <c r="G104" s="21">
        <v>0</v>
      </c>
      <c r="H104" s="21">
        <v>0</v>
      </c>
    </row>
    <row r="105" spans="1:8" ht="16.8" x14ac:dyDescent="0.4">
      <c r="A105" s="35" t="s">
        <v>104</v>
      </c>
      <c r="B105" s="23">
        <v>216</v>
      </c>
      <c r="C105" s="21">
        <v>32830266</v>
      </c>
      <c r="D105" s="21">
        <v>57719822</v>
      </c>
      <c r="E105" s="21">
        <v>66799156</v>
      </c>
      <c r="F105" s="21">
        <v>88272472</v>
      </c>
      <c r="G105" s="21">
        <v>80673785</v>
      </c>
      <c r="H105" s="21">
        <v>101245755</v>
      </c>
    </row>
    <row r="106" spans="1:8" ht="16.8" x14ac:dyDescent="0.4">
      <c r="A106" s="35" t="s">
        <v>105</v>
      </c>
      <c r="B106" s="23">
        <v>217</v>
      </c>
      <c r="C106" s="21">
        <v>12098371</v>
      </c>
      <c r="D106" s="21">
        <v>9503614</v>
      </c>
      <c r="E106" s="21">
        <v>10321046</v>
      </c>
      <c r="F106" s="21">
        <v>59970927</v>
      </c>
      <c r="G106" s="21">
        <v>5213411</v>
      </c>
      <c r="H106" s="21">
        <v>2312777</v>
      </c>
    </row>
    <row r="107" spans="1:8" ht="16.8" x14ac:dyDescent="0.4">
      <c r="A107" s="35" t="s">
        <v>106</v>
      </c>
      <c r="B107" s="23">
        <v>219</v>
      </c>
      <c r="C107" s="21">
        <v>2571801</v>
      </c>
      <c r="D107" s="21">
        <v>2421536</v>
      </c>
      <c r="E107" s="21">
        <v>2640362</v>
      </c>
      <c r="F107" s="21">
        <v>2805338</v>
      </c>
      <c r="G107" s="21">
        <v>3149237</v>
      </c>
      <c r="H107" s="21">
        <v>2946923</v>
      </c>
    </row>
    <row r="108" spans="1:8" ht="16.8" x14ac:dyDescent="0.4">
      <c r="A108" s="35" t="s">
        <v>107</v>
      </c>
      <c r="B108" s="23">
        <v>221</v>
      </c>
      <c r="C108" s="21">
        <v>34027160</v>
      </c>
      <c r="D108" s="21">
        <v>36883644</v>
      </c>
      <c r="E108" s="21">
        <v>40082449</v>
      </c>
      <c r="F108" s="21">
        <v>29035098</v>
      </c>
      <c r="G108" s="21">
        <v>40195287</v>
      </c>
      <c r="H108" s="21">
        <v>39506512</v>
      </c>
    </row>
    <row r="109" spans="1:8" ht="16.8" x14ac:dyDescent="0.4">
      <c r="A109" s="35" t="s">
        <v>108</v>
      </c>
      <c r="B109" s="23">
        <v>223</v>
      </c>
      <c r="C109" s="21">
        <v>23647796</v>
      </c>
      <c r="D109" s="21">
        <v>26486578</v>
      </c>
      <c r="E109" s="21">
        <v>24922871</v>
      </c>
      <c r="F109" s="21">
        <v>27078610</v>
      </c>
      <c r="G109" s="21">
        <v>28706922</v>
      </c>
      <c r="H109" s="21">
        <v>31099506</v>
      </c>
    </row>
    <row r="110" spans="1:8" ht="16.8" x14ac:dyDescent="0.4">
      <c r="A110" s="35" t="s">
        <v>109</v>
      </c>
      <c r="B110" s="23">
        <v>225</v>
      </c>
      <c r="C110" s="21">
        <v>55294243</v>
      </c>
      <c r="D110" s="21">
        <v>54785174</v>
      </c>
      <c r="E110" s="21">
        <v>59169514</v>
      </c>
      <c r="F110" s="21">
        <v>67497604</v>
      </c>
      <c r="G110" s="21">
        <v>57357174</v>
      </c>
      <c r="H110" s="21">
        <v>52405244</v>
      </c>
    </row>
    <row r="111" spans="1:8" ht="16.8" x14ac:dyDescent="0.4">
      <c r="A111" s="35" t="s">
        <v>110</v>
      </c>
      <c r="B111" s="23">
        <v>227</v>
      </c>
      <c r="C111" s="21">
        <v>-159433</v>
      </c>
      <c r="D111" s="21">
        <v>717468</v>
      </c>
      <c r="E111" s="21">
        <v>1777359</v>
      </c>
      <c r="F111" s="21">
        <v>982485</v>
      </c>
      <c r="G111" s="21">
        <v>1933800</v>
      </c>
      <c r="H111" s="21">
        <v>1232796</v>
      </c>
    </row>
    <row r="112" spans="1:8" ht="16.8" x14ac:dyDescent="0.4">
      <c r="A112" s="35" t="s">
        <v>111</v>
      </c>
      <c r="B112" s="23">
        <v>228</v>
      </c>
      <c r="C112" s="21">
        <v>158260698</v>
      </c>
      <c r="D112" s="21">
        <v>165443633</v>
      </c>
      <c r="E112" s="21">
        <v>173829204</v>
      </c>
      <c r="F112" s="21">
        <v>201335513</v>
      </c>
      <c r="G112" s="21">
        <v>214078250</v>
      </c>
      <c r="H112" s="21">
        <v>271258269</v>
      </c>
    </row>
    <row r="113" spans="1:8" ht="16.8" x14ac:dyDescent="0.4">
      <c r="A113" s="35" t="s">
        <v>112</v>
      </c>
      <c r="B113" s="23">
        <v>229</v>
      </c>
      <c r="C113" s="21">
        <v>968083</v>
      </c>
      <c r="D113" s="21">
        <v>1077903</v>
      </c>
      <c r="E113" s="21">
        <v>678368</v>
      </c>
      <c r="F113" s="21">
        <v>1494356</v>
      </c>
      <c r="G113" s="21">
        <v>1243962</v>
      </c>
      <c r="H113" s="21">
        <v>1340359</v>
      </c>
    </row>
    <row r="114" spans="1:8" ht="16.8" x14ac:dyDescent="0.4">
      <c r="A114" s="35" t="s">
        <v>113</v>
      </c>
      <c r="B114" s="23">
        <v>230</v>
      </c>
      <c r="C114" s="21">
        <v>0</v>
      </c>
      <c r="D114" s="21">
        <v>0</v>
      </c>
      <c r="E114" s="21">
        <v>0</v>
      </c>
      <c r="F114" s="21">
        <v>0</v>
      </c>
      <c r="G114" s="21">
        <v>0</v>
      </c>
      <c r="H114" s="21">
        <v>0</v>
      </c>
    </row>
    <row r="115" spans="1:8" ht="16.8" x14ac:dyDescent="0.4">
      <c r="A115" s="35" t="s">
        <v>114</v>
      </c>
      <c r="B115" s="23">
        <v>231</v>
      </c>
      <c r="C115" s="21">
        <v>18299251</v>
      </c>
      <c r="D115" s="21">
        <v>18334688</v>
      </c>
      <c r="E115" s="21">
        <v>20185937</v>
      </c>
      <c r="F115" s="21">
        <v>21542556</v>
      </c>
      <c r="G115" s="21">
        <v>24667077</v>
      </c>
      <c r="H115" s="21">
        <v>24929034</v>
      </c>
    </row>
    <row r="116" spans="1:8" ht="16.8" x14ac:dyDescent="0.4">
      <c r="A116" s="35" t="s">
        <v>115</v>
      </c>
      <c r="B116" s="23">
        <v>232</v>
      </c>
      <c r="C116" s="21">
        <v>14655212</v>
      </c>
      <c r="D116" s="21">
        <v>17645183</v>
      </c>
      <c r="E116" s="21">
        <v>25612552</v>
      </c>
      <c r="F116" s="21">
        <v>33751915</v>
      </c>
      <c r="G116" s="21">
        <v>39692458</v>
      </c>
      <c r="H116" s="21">
        <v>50914607</v>
      </c>
    </row>
    <row r="117" spans="1:8" ht="16.8" x14ac:dyDescent="0.4">
      <c r="A117" s="35" t="s">
        <v>116</v>
      </c>
      <c r="B117" s="23">
        <v>233</v>
      </c>
      <c r="C117" s="21">
        <v>36821017</v>
      </c>
      <c r="D117" s="21">
        <v>36618917</v>
      </c>
      <c r="E117" s="21">
        <v>33829144</v>
      </c>
      <c r="F117" s="21">
        <v>40702914</v>
      </c>
      <c r="G117" s="21">
        <v>60166342</v>
      </c>
      <c r="H117" s="21">
        <v>63982903</v>
      </c>
    </row>
    <row r="118" spans="1:8" ht="16.8" x14ac:dyDescent="0.4">
      <c r="A118" s="35" t="s">
        <v>117</v>
      </c>
      <c r="B118" s="23">
        <v>234</v>
      </c>
      <c r="C118" s="21">
        <v>5080074</v>
      </c>
      <c r="D118" s="21">
        <v>10570317</v>
      </c>
      <c r="E118" s="21">
        <v>13246075</v>
      </c>
      <c r="F118" s="21">
        <v>12706007</v>
      </c>
      <c r="G118" s="21">
        <v>10931289</v>
      </c>
      <c r="H118" s="21">
        <v>10032302</v>
      </c>
    </row>
    <row r="119" spans="1:8" ht="16.8" x14ac:dyDescent="0.4">
      <c r="A119" s="35" t="s">
        <v>118</v>
      </c>
      <c r="B119" s="23">
        <v>236</v>
      </c>
      <c r="C119" s="21">
        <v>86359149</v>
      </c>
      <c r="D119" s="21">
        <v>80784310</v>
      </c>
      <c r="E119" s="21">
        <v>92717971</v>
      </c>
      <c r="F119" s="21">
        <v>106170444</v>
      </c>
      <c r="G119" s="21">
        <v>124324384</v>
      </c>
      <c r="H119" s="21">
        <v>137830403</v>
      </c>
    </row>
    <row r="120" spans="1:8" ht="16.8" x14ac:dyDescent="0.4">
      <c r="A120" s="35" t="s">
        <v>119</v>
      </c>
      <c r="B120" s="23">
        <v>238</v>
      </c>
      <c r="C120" s="21">
        <v>32887946</v>
      </c>
      <c r="D120" s="21">
        <v>44856207</v>
      </c>
      <c r="E120" s="21">
        <v>36351200</v>
      </c>
      <c r="F120" s="21">
        <v>43983752</v>
      </c>
      <c r="G120" s="21">
        <v>35354481</v>
      </c>
      <c r="H120" s="21">
        <v>42612777</v>
      </c>
    </row>
    <row r="121" spans="1:8" ht="16.8" x14ac:dyDescent="0.4">
      <c r="A121" s="35" t="s">
        <v>120</v>
      </c>
      <c r="B121" s="23">
        <v>239</v>
      </c>
      <c r="C121" s="21">
        <v>14583022</v>
      </c>
      <c r="D121" s="21">
        <v>16852947</v>
      </c>
      <c r="E121" s="21">
        <v>15079590</v>
      </c>
      <c r="F121" s="21">
        <v>19389116</v>
      </c>
      <c r="G121" s="21">
        <v>19128310</v>
      </c>
      <c r="H121" s="21">
        <v>21248524</v>
      </c>
    </row>
    <row r="122" spans="1:8" ht="16.8" x14ac:dyDescent="0.4">
      <c r="A122" s="35" t="s">
        <v>121</v>
      </c>
      <c r="B122" s="23">
        <v>240</v>
      </c>
      <c r="C122" s="21">
        <v>18818425</v>
      </c>
      <c r="D122" s="21">
        <v>24500056</v>
      </c>
      <c r="E122" s="21">
        <v>24818701</v>
      </c>
      <c r="F122" s="21">
        <v>35283055</v>
      </c>
      <c r="G122" s="21">
        <v>32984289</v>
      </c>
      <c r="H122" s="21">
        <v>35002649</v>
      </c>
    </row>
    <row r="123" spans="1:8" ht="16.8" x14ac:dyDescent="0.4">
      <c r="A123" s="35" t="s">
        <v>122</v>
      </c>
      <c r="B123" s="23">
        <v>241</v>
      </c>
      <c r="C123" s="21">
        <v>8960668</v>
      </c>
      <c r="D123" s="21">
        <v>10515840</v>
      </c>
      <c r="E123" s="21">
        <v>12087349</v>
      </c>
      <c r="F123" s="21">
        <v>17381628</v>
      </c>
      <c r="G123" s="21">
        <v>21842658</v>
      </c>
      <c r="H123" s="21">
        <v>17436124</v>
      </c>
    </row>
    <row r="124" spans="1:8" ht="16.8" x14ac:dyDescent="0.4">
      <c r="A124" s="35" t="s">
        <v>123</v>
      </c>
      <c r="B124" s="23">
        <v>242</v>
      </c>
      <c r="C124" s="21">
        <v>30593202</v>
      </c>
      <c r="D124" s="21">
        <v>34452956</v>
      </c>
      <c r="E124" s="21">
        <v>32217552</v>
      </c>
      <c r="F124" s="21">
        <v>35225224</v>
      </c>
      <c r="G124" s="21">
        <v>34206802</v>
      </c>
      <c r="H124" s="21">
        <v>32765630</v>
      </c>
    </row>
    <row r="125" spans="1:8" ht="16.8" x14ac:dyDescent="0.4">
      <c r="A125" s="35" t="s">
        <v>124</v>
      </c>
      <c r="B125" s="23">
        <v>243</v>
      </c>
      <c r="C125" s="21">
        <v>16807904</v>
      </c>
      <c r="D125" s="21">
        <v>14470473</v>
      </c>
      <c r="E125" s="21">
        <v>15303330</v>
      </c>
      <c r="F125" s="21">
        <v>16506223</v>
      </c>
      <c r="G125" s="21">
        <v>18226678</v>
      </c>
      <c r="H125" s="21">
        <v>20260377</v>
      </c>
    </row>
    <row r="126" spans="1:8" ht="16.8" x14ac:dyDescent="0.4">
      <c r="A126" s="35" t="s">
        <v>125</v>
      </c>
      <c r="B126" s="23">
        <v>246</v>
      </c>
      <c r="C126" s="21">
        <v>15555159</v>
      </c>
      <c r="D126" s="21">
        <v>14360954</v>
      </c>
      <c r="E126" s="21">
        <v>19859308</v>
      </c>
      <c r="F126" s="21">
        <v>28766769</v>
      </c>
      <c r="G126" s="21">
        <v>28161415</v>
      </c>
      <c r="H126" s="21">
        <v>30304541</v>
      </c>
    </row>
    <row r="127" spans="1:8" ht="16.8" x14ac:dyDescent="0.4">
      <c r="A127" s="35" t="s">
        <v>126</v>
      </c>
      <c r="B127" s="23">
        <v>248</v>
      </c>
      <c r="C127" s="21">
        <v>2383885</v>
      </c>
      <c r="D127" s="21">
        <v>2130040</v>
      </c>
      <c r="E127" s="21">
        <v>3759718</v>
      </c>
      <c r="F127" s="21">
        <v>4535682</v>
      </c>
      <c r="G127" s="21">
        <v>7281182</v>
      </c>
      <c r="H127" s="21">
        <v>4990049</v>
      </c>
    </row>
    <row r="128" spans="1:8" ht="16.8" x14ac:dyDescent="0.4">
      <c r="A128" s="35" t="s">
        <v>127</v>
      </c>
      <c r="B128" s="23">
        <v>249</v>
      </c>
      <c r="C128" s="21">
        <v>59080740</v>
      </c>
      <c r="D128" s="21">
        <v>60555292</v>
      </c>
      <c r="E128" s="21">
        <v>68683790</v>
      </c>
      <c r="F128" s="21">
        <v>69740256</v>
      </c>
      <c r="G128" s="21">
        <v>65137805</v>
      </c>
      <c r="H128" s="21">
        <v>158719487</v>
      </c>
    </row>
    <row r="129" spans="1:8" ht="16.8" x14ac:dyDescent="0.4">
      <c r="A129" s="35" t="s">
        <v>128</v>
      </c>
      <c r="B129" s="23">
        <v>250</v>
      </c>
      <c r="C129" s="21">
        <v>3269793</v>
      </c>
      <c r="D129" s="21">
        <v>3253152</v>
      </c>
      <c r="E129" s="21">
        <v>3516846</v>
      </c>
      <c r="F129" s="21">
        <v>3730350</v>
      </c>
      <c r="G129" s="21">
        <v>3920693</v>
      </c>
      <c r="H129" s="21">
        <v>3989829</v>
      </c>
    </row>
    <row r="130" spans="1:8" ht="16.8" x14ac:dyDescent="0.4">
      <c r="A130" s="35" t="s">
        <v>129</v>
      </c>
      <c r="B130" s="23">
        <v>251</v>
      </c>
      <c r="C130" s="21">
        <v>3894853</v>
      </c>
      <c r="D130" s="21">
        <v>3746877</v>
      </c>
      <c r="E130" s="21">
        <v>5028335</v>
      </c>
      <c r="F130" s="21">
        <v>4547668</v>
      </c>
      <c r="G130" s="21">
        <v>5080211</v>
      </c>
      <c r="H130" s="21">
        <v>5385180</v>
      </c>
    </row>
    <row r="131" spans="1:8" ht="16.8" x14ac:dyDescent="0.4">
      <c r="A131" s="35" t="s">
        <v>130</v>
      </c>
      <c r="B131" s="23">
        <v>252</v>
      </c>
      <c r="C131" s="21">
        <v>21937221</v>
      </c>
      <c r="D131" s="21">
        <v>22596086</v>
      </c>
      <c r="E131" s="21">
        <v>22939088</v>
      </c>
      <c r="F131" s="21">
        <v>23039980</v>
      </c>
      <c r="G131" s="21">
        <v>24669530</v>
      </c>
      <c r="H131" s="21">
        <v>26521371</v>
      </c>
    </row>
    <row r="132" spans="1:8" ht="16.8" x14ac:dyDescent="0.4">
      <c r="A132" s="35" t="s">
        <v>131</v>
      </c>
      <c r="B132" s="23">
        <v>253</v>
      </c>
      <c r="C132" s="21">
        <v>1976520</v>
      </c>
      <c r="D132" s="21">
        <v>2536394</v>
      </c>
      <c r="E132" s="21">
        <v>3206497</v>
      </c>
      <c r="F132" s="21">
        <v>3148868</v>
      </c>
      <c r="G132" s="21">
        <v>1570847</v>
      </c>
      <c r="H132" s="21">
        <v>0</v>
      </c>
    </row>
    <row r="133" spans="1:8" ht="16.8" x14ac:dyDescent="0.4">
      <c r="A133" s="35" t="s">
        <v>132</v>
      </c>
      <c r="B133" s="23">
        <v>254</v>
      </c>
      <c r="C133" s="21">
        <v>629237</v>
      </c>
      <c r="D133" s="21">
        <v>634520</v>
      </c>
      <c r="E133" s="21">
        <v>813677</v>
      </c>
      <c r="F133" s="21">
        <v>783193</v>
      </c>
      <c r="G133" s="21">
        <v>1063759</v>
      </c>
      <c r="H133" s="21">
        <v>1025140</v>
      </c>
    </row>
    <row r="134" spans="1:8" ht="16.8" x14ac:dyDescent="0.4">
      <c r="A134" s="35" t="s">
        <v>133</v>
      </c>
      <c r="B134" s="23">
        <v>256</v>
      </c>
      <c r="C134" s="21">
        <v>58161346</v>
      </c>
      <c r="D134" s="21">
        <v>0</v>
      </c>
      <c r="E134" s="21">
        <v>0</v>
      </c>
      <c r="F134" s="21">
        <v>0</v>
      </c>
      <c r="G134" s="21">
        <v>0</v>
      </c>
      <c r="H134" s="21">
        <v>0</v>
      </c>
    </row>
    <row r="135" spans="1:8" ht="16.8" x14ac:dyDescent="0.4">
      <c r="A135" s="35" t="s">
        <v>134</v>
      </c>
      <c r="B135" s="23">
        <v>257</v>
      </c>
      <c r="C135" s="21">
        <v>0</v>
      </c>
      <c r="D135" s="21">
        <v>0</v>
      </c>
      <c r="E135" s="21">
        <v>0</v>
      </c>
      <c r="F135" s="21">
        <v>0</v>
      </c>
      <c r="G135" s="21">
        <v>0</v>
      </c>
      <c r="H135" s="21">
        <v>0</v>
      </c>
    </row>
    <row r="136" spans="1:8" ht="16.8" x14ac:dyDescent="0.4">
      <c r="A136" s="35" t="s">
        <v>135</v>
      </c>
      <c r="B136" s="23">
        <v>258</v>
      </c>
      <c r="C136" s="21">
        <v>82972273</v>
      </c>
      <c r="D136" s="21">
        <v>66803111</v>
      </c>
      <c r="E136" s="21">
        <v>77764764</v>
      </c>
      <c r="F136" s="21">
        <v>76309515</v>
      </c>
      <c r="G136" s="21">
        <v>101288764</v>
      </c>
      <c r="H136" s="21">
        <v>169655953</v>
      </c>
    </row>
    <row r="137" spans="1:8" ht="16.8" x14ac:dyDescent="0.4">
      <c r="A137" s="35" t="s">
        <v>136</v>
      </c>
      <c r="B137" s="23">
        <v>259</v>
      </c>
      <c r="C137" s="21">
        <v>0</v>
      </c>
      <c r="D137" s="21">
        <v>240520</v>
      </c>
      <c r="E137" s="21">
        <v>764637</v>
      </c>
      <c r="F137" s="21">
        <v>489574</v>
      </c>
      <c r="G137" s="21">
        <v>709799</v>
      </c>
      <c r="H137" s="21">
        <v>632685</v>
      </c>
    </row>
    <row r="138" spans="1:8" ht="16.8" x14ac:dyDescent="0.4">
      <c r="A138" s="35" t="s">
        <v>137</v>
      </c>
      <c r="B138" s="23">
        <v>260</v>
      </c>
      <c r="C138" s="21">
        <v>2376236</v>
      </c>
      <c r="D138" s="21">
        <v>2920075</v>
      </c>
      <c r="E138" s="21">
        <v>3880139</v>
      </c>
      <c r="F138" s="21">
        <v>3840543</v>
      </c>
      <c r="G138" s="21">
        <v>3868060</v>
      </c>
      <c r="H138" s="21">
        <v>0</v>
      </c>
    </row>
    <row r="139" spans="1:8" ht="16.8" x14ac:dyDescent="0.4">
      <c r="A139" s="35" t="s">
        <v>138</v>
      </c>
      <c r="B139" s="23">
        <v>263</v>
      </c>
      <c r="C139" s="21">
        <v>1022637</v>
      </c>
      <c r="D139" s="21">
        <v>992327</v>
      </c>
      <c r="E139" s="21">
        <v>1221228</v>
      </c>
      <c r="F139" s="21">
        <v>933921</v>
      </c>
      <c r="G139" s="21">
        <v>2812639</v>
      </c>
      <c r="H139" s="21">
        <v>3742490</v>
      </c>
    </row>
    <row r="140" spans="1:8" ht="16.8" x14ac:dyDescent="0.4">
      <c r="A140" s="35" t="s">
        <v>139</v>
      </c>
      <c r="B140" s="23">
        <v>264</v>
      </c>
      <c r="C140" s="21">
        <v>0</v>
      </c>
      <c r="D140" s="21">
        <v>0</v>
      </c>
      <c r="E140" s="21">
        <v>494768</v>
      </c>
      <c r="F140" s="21">
        <v>0</v>
      </c>
      <c r="G140" s="21">
        <v>0</v>
      </c>
      <c r="H140" s="21">
        <v>0</v>
      </c>
    </row>
    <row r="141" spans="1:8" ht="16.8" x14ac:dyDescent="0.4">
      <c r="A141" s="35" t="s">
        <v>140</v>
      </c>
      <c r="B141" s="23">
        <v>266</v>
      </c>
      <c r="C141" s="21">
        <v>0</v>
      </c>
      <c r="D141" s="21">
        <v>0</v>
      </c>
      <c r="E141" s="21">
        <v>0</v>
      </c>
      <c r="F141" s="21">
        <v>0</v>
      </c>
      <c r="G141" s="21">
        <v>771833</v>
      </c>
      <c r="H141" s="21">
        <v>552931</v>
      </c>
    </row>
    <row r="142" spans="1:8" ht="16.8" x14ac:dyDescent="0.4">
      <c r="A142" s="35" t="s">
        <v>141</v>
      </c>
      <c r="B142" s="23">
        <v>268</v>
      </c>
      <c r="C142" s="21">
        <v>48131045</v>
      </c>
      <c r="D142" s="21">
        <v>43925685</v>
      </c>
      <c r="E142" s="21">
        <v>64059985</v>
      </c>
      <c r="F142" s="21">
        <v>65519556</v>
      </c>
      <c r="G142" s="21">
        <v>68112711</v>
      </c>
      <c r="H142" s="21">
        <v>74043777</v>
      </c>
    </row>
    <row r="143" spans="1:8" ht="16.8" x14ac:dyDescent="0.4">
      <c r="A143" s="35" t="s">
        <v>142</v>
      </c>
      <c r="B143" s="23">
        <v>269</v>
      </c>
      <c r="C143" s="21">
        <v>1334686</v>
      </c>
      <c r="D143" s="21">
        <v>918736</v>
      </c>
      <c r="E143" s="21">
        <v>961936</v>
      </c>
      <c r="F143" s="21">
        <v>3194471</v>
      </c>
      <c r="G143" s="21">
        <v>2988939</v>
      </c>
      <c r="H143" s="21">
        <v>3856036</v>
      </c>
    </row>
    <row r="144" spans="1:8" ht="16.8" x14ac:dyDescent="0.4">
      <c r="A144" s="35" t="s">
        <v>143</v>
      </c>
      <c r="B144" s="23">
        <v>270</v>
      </c>
      <c r="C144" s="21">
        <v>0</v>
      </c>
      <c r="D144" s="21">
        <v>0</v>
      </c>
      <c r="E144" s="21">
        <v>0</v>
      </c>
      <c r="F144" s="21">
        <v>0</v>
      </c>
      <c r="G144" s="21">
        <v>0</v>
      </c>
      <c r="H144" s="21">
        <v>0</v>
      </c>
    </row>
    <row r="145" spans="1:8" ht="16.8" x14ac:dyDescent="0.4">
      <c r="A145" s="35" t="s">
        <v>144</v>
      </c>
      <c r="B145" s="23">
        <v>272</v>
      </c>
      <c r="C145" s="21">
        <v>635247</v>
      </c>
      <c r="D145" s="21">
        <v>701465</v>
      </c>
      <c r="E145" s="21">
        <v>702802</v>
      </c>
      <c r="F145" s="21">
        <v>725897</v>
      </c>
      <c r="G145" s="21">
        <v>719472</v>
      </c>
      <c r="H145" s="21">
        <v>719913</v>
      </c>
    </row>
    <row r="146" spans="1:8" ht="16.8" x14ac:dyDescent="0.4">
      <c r="A146" s="35" t="s">
        <v>145</v>
      </c>
      <c r="B146" s="23">
        <v>273</v>
      </c>
      <c r="C146" s="21">
        <v>0</v>
      </c>
      <c r="D146" s="21">
        <v>0</v>
      </c>
      <c r="E146" s="21">
        <v>0</v>
      </c>
      <c r="F146" s="21">
        <v>0</v>
      </c>
      <c r="G146" s="21">
        <v>0</v>
      </c>
      <c r="H146" s="21">
        <v>0</v>
      </c>
    </row>
    <row r="147" spans="1:8" ht="16.8" x14ac:dyDescent="0.4">
      <c r="A147" s="35" t="s">
        <v>146</v>
      </c>
      <c r="B147" s="23">
        <v>274</v>
      </c>
      <c r="C147" s="21">
        <v>6433599</v>
      </c>
      <c r="D147" s="21">
        <v>6720041</v>
      </c>
      <c r="E147" s="21">
        <v>7894932</v>
      </c>
      <c r="F147" s="21">
        <v>10521539</v>
      </c>
      <c r="G147" s="21">
        <v>7587804</v>
      </c>
      <c r="H147" s="21">
        <v>7811233</v>
      </c>
    </row>
    <row r="148" spans="1:8" ht="16.8" x14ac:dyDescent="0.4">
      <c r="A148" s="35" t="s">
        <v>147</v>
      </c>
      <c r="B148" s="23">
        <v>275</v>
      </c>
      <c r="C148" s="21">
        <v>27569694</v>
      </c>
      <c r="D148" s="21">
        <v>34873853</v>
      </c>
      <c r="E148" s="21">
        <v>35122545</v>
      </c>
      <c r="F148" s="21">
        <v>43005865</v>
      </c>
      <c r="G148" s="21">
        <v>39135552</v>
      </c>
      <c r="H148" s="21">
        <v>40707095</v>
      </c>
    </row>
    <row r="149" spans="1:8" ht="16.8" x14ac:dyDescent="0.4">
      <c r="A149" s="35" t="s">
        <v>148</v>
      </c>
      <c r="B149" s="23">
        <v>276</v>
      </c>
      <c r="C149" s="21">
        <v>0</v>
      </c>
      <c r="D149" s="21">
        <v>0</v>
      </c>
      <c r="E149" s="21">
        <v>0</v>
      </c>
      <c r="F149" s="21">
        <v>0</v>
      </c>
      <c r="G149" s="21">
        <v>0</v>
      </c>
      <c r="H149" s="21">
        <v>0</v>
      </c>
    </row>
    <row r="150" spans="1:8" ht="16.8" x14ac:dyDescent="0.4">
      <c r="A150" s="35" t="s">
        <v>149</v>
      </c>
      <c r="B150" s="23">
        <v>277</v>
      </c>
      <c r="C150" s="21">
        <v>7923801</v>
      </c>
      <c r="D150" s="21">
        <v>8534861</v>
      </c>
      <c r="E150" s="21">
        <v>7502351</v>
      </c>
      <c r="F150" s="21">
        <v>7392724</v>
      </c>
      <c r="G150" s="21">
        <v>7628935</v>
      </c>
      <c r="H150" s="21">
        <v>7463835</v>
      </c>
    </row>
    <row r="151" spans="1:8" ht="16.8" x14ac:dyDescent="0.4">
      <c r="A151" s="35" t="s">
        <v>150</v>
      </c>
      <c r="B151" s="23">
        <v>278</v>
      </c>
      <c r="C151" s="21">
        <v>8703233</v>
      </c>
      <c r="D151" s="21">
        <v>21842274</v>
      </c>
      <c r="E151" s="21">
        <v>21906279</v>
      </c>
      <c r="F151" s="21">
        <v>23494312</v>
      </c>
      <c r="G151" s="21">
        <v>29253840</v>
      </c>
      <c r="H151" s="21">
        <v>36036501</v>
      </c>
    </row>
    <row r="152" spans="1:8" ht="16.8" x14ac:dyDescent="0.4">
      <c r="A152" s="35" t="s">
        <v>151</v>
      </c>
      <c r="B152" s="23">
        <v>279</v>
      </c>
      <c r="C152" s="21">
        <v>9775798</v>
      </c>
      <c r="D152" s="21">
        <v>40003481</v>
      </c>
      <c r="E152" s="21">
        <v>86868972</v>
      </c>
      <c r="F152" s="21">
        <v>132420603</v>
      </c>
      <c r="G152" s="21">
        <v>148260963</v>
      </c>
      <c r="H152" s="21">
        <v>144859626</v>
      </c>
    </row>
    <row r="153" spans="1:8" ht="16.8" x14ac:dyDescent="0.4">
      <c r="A153" s="35" t="s">
        <v>152</v>
      </c>
      <c r="B153" s="23">
        <v>280</v>
      </c>
      <c r="C153" s="21">
        <v>562972</v>
      </c>
      <c r="D153" s="21">
        <v>1647638</v>
      </c>
      <c r="E153" s="21">
        <v>1902510</v>
      </c>
      <c r="F153" s="21">
        <v>1725086</v>
      </c>
      <c r="G153" s="21">
        <v>1779703</v>
      </c>
      <c r="H153" s="21">
        <v>1976262</v>
      </c>
    </row>
    <row r="154" spans="1:8" ht="16.8" x14ac:dyDescent="0.4">
      <c r="A154" s="35" t="s">
        <v>153</v>
      </c>
      <c r="B154" s="23">
        <v>282</v>
      </c>
      <c r="C154" s="21">
        <v>0</v>
      </c>
      <c r="D154" s="21">
        <v>0</v>
      </c>
      <c r="E154" s="21">
        <v>0</v>
      </c>
      <c r="F154" s="21">
        <v>0</v>
      </c>
      <c r="G154" s="21">
        <v>0</v>
      </c>
      <c r="H154" s="21">
        <v>0</v>
      </c>
    </row>
    <row r="155" spans="1:8" ht="16.8" x14ac:dyDescent="0.4">
      <c r="A155" s="35" t="s">
        <v>154</v>
      </c>
      <c r="B155" s="23">
        <v>283</v>
      </c>
      <c r="C155" s="21">
        <v>0</v>
      </c>
      <c r="D155" s="21">
        <v>2640959</v>
      </c>
      <c r="E155" s="21">
        <v>4261208</v>
      </c>
      <c r="F155" s="21">
        <v>6085365</v>
      </c>
      <c r="G155" s="21">
        <v>6728516</v>
      </c>
      <c r="H155" s="21">
        <v>0</v>
      </c>
    </row>
    <row r="156" spans="1:8" ht="16.8" x14ac:dyDescent="0.4">
      <c r="A156" s="35" t="s">
        <v>155</v>
      </c>
      <c r="B156" s="23">
        <v>284</v>
      </c>
      <c r="C156" s="21">
        <v>0</v>
      </c>
      <c r="D156" s="21">
        <v>687834</v>
      </c>
      <c r="E156" s="21">
        <v>700384</v>
      </c>
      <c r="F156" s="21">
        <v>1346290</v>
      </c>
      <c r="G156" s="21">
        <v>1611688</v>
      </c>
      <c r="H156" s="21">
        <v>1498024</v>
      </c>
    </row>
    <row r="157" spans="1:8" ht="16.8" x14ac:dyDescent="0.4">
      <c r="A157" s="35" t="s">
        <v>156</v>
      </c>
      <c r="B157" s="23">
        <v>285</v>
      </c>
      <c r="C157" s="21">
        <v>0</v>
      </c>
      <c r="D157" s="21">
        <v>2106172</v>
      </c>
      <c r="E157" s="21">
        <v>2341883</v>
      </c>
      <c r="F157" s="21">
        <v>2300759</v>
      </c>
      <c r="G157" s="21">
        <v>1313267</v>
      </c>
      <c r="H157" s="21">
        <v>1376234</v>
      </c>
    </row>
    <row r="158" spans="1:8" ht="16.8" x14ac:dyDescent="0.4">
      <c r="A158" s="35" t="s">
        <v>157</v>
      </c>
      <c r="B158" s="23">
        <v>286</v>
      </c>
      <c r="C158" s="21">
        <v>0</v>
      </c>
      <c r="D158" s="21">
        <v>51878820</v>
      </c>
      <c r="E158" s="21">
        <v>247786076</v>
      </c>
      <c r="F158" s="21">
        <v>309315224</v>
      </c>
      <c r="G158" s="21">
        <v>316239130</v>
      </c>
      <c r="H158" s="21">
        <v>430921921</v>
      </c>
    </row>
    <row r="159" spans="1:8" ht="16.8" x14ac:dyDescent="0.4">
      <c r="A159" s="35" t="s">
        <v>158</v>
      </c>
      <c r="B159" s="23">
        <v>288</v>
      </c>
      <c r="C159" s="21">
        <v>0</v>
      </c>
      <c r="D159" s="21">
        <v>633075</v>
      </c>
      <c r="E159" s="21">
        <v>3268892</v>
      </c>
      <c r="F159" s="21">
        <v>1824991</v>
      </c>
      <c r="G159" s="21">
        <v>0</v>
      </c>
      <c r="H159" s="21">
        <v>0</v>
      </c>
    </row>
    <row r="160" spans="1:8" ht="16.8" x14ac:dyDescent="0.4">
      <c r="A160" s="35" t="s">
        <v>159</v>
      </c>
      <c r="B160" s="23">
        <v>289</v>
      </c>
      <c r="C160" s="21">
        <v>0</v>
      </c>
      <c r="D160" s="21">
        <v>969860</v>
      </c>
      <c r="E160" s="21">
        <v>3735625</v>
      </c>
      <c r="F160" s="21">
        <v>3699099</v>
      </c>
      <c r="G160" s="21">
        <v>3821462</v>
      </c>
      <c r="H160" s="21">
        <v>4210615</v>
      </c>
    </row>
    <row r="161" spans="1:8" ht="16.8" x14ac:dyDescent="0.4">
      <c r="A161" s="35" t="s">
        <v>160</v>
      </c>
      <c r="B161" s="23">
        <v>290</v>
      </c>
      <c r="C161" s="21">
        <v>0</v>
      </c>
      <c r="D161" s="21">
        <v>34683043</v>
      </c>
      <c r="E161" s="21">
        <v>86438869</v>
      </c>
      <c r="F161" s="21">
        <v>52482915</v>
      </c>
      <c r="G161" s="21">
        <v>91624719</v>
      </c>
      <c r="H161" s="21">
        <v>98803940</v>
      </c>
    </row>
    <row r="162" spans="1:8" ht="16.8" x14ac:dyDescent="0.4">
      <c r="A162" s="35" t="s">
        <v>161</v>
      </c>
      <c r="B162" s="23">
        <v>292</v>
      </c>
      <c r="C162" s="21">
        <v>0</v>
      </c>
      <c r="D162" s="21">
        <v>0</v>
      </c>
      <c r="E162" s="21">
        <v>2145196</v>
      </c>
      <c r="F162" s="21">
        <v>2527581</v>
      </c>
      <c r="G162" s="21">
        <v>2681292</v>
      </c>
      <c r="H162" s="21">
        <v>2896510</v>
      </c>
    </row>
    <row r="163" spans="1:8" ht="16.8" x14ac:dyDescent="0.4">
      <c r="A163" s="35" t="s">
        <v>162</v>
      </c>
      <c r="B163" s="23">
        <v>293</v>
      </c>
      <c r="C163" s="21">
        <v>0</v>
      </c>
      <c r="D163" s="21">
        <v>216034</v>
      </c>
      <c r="E163" s="21">
        <v>1753821</v>
      </c>
      <c r="F163" s="21">
        <v>1585167</v>
      </c>
      <c r="G163" s="21">
        <v>1662468</v>
      </c>
      <c r="H163" s="21">
        <v>3612818</v>
      </c>
    </row>
    <row r="164" spans="1:8" ht="16.8" x14ac:dyDescent="0.4">
      <c r="A164" s="35" t="s">
        <v>163</v>
      </c>
      <c r="B164" s="23">
        <v>294</v>
      </c>
      <c r="C164" s="21">
        <v>0</v>
      </c>
      <c r="D164" s="21">
        <v>0</v>
      </c>
      <c r="E164" s="21">
        <v>0</v>
      </c>
      <c r="F164" s="21">
        <v>18938716</v>
      </c>
      <c r="G164" s="21">
        <v>19743505</v>
      </c>
      <c r="H164" s="21">
        <v>14880025</v>
      </c>
    </row>
    <row r="165" spans="1:8" ht="16.8" x14ac:dyDescent="0.4">
      <c r="A165" s="35" t="s">
        <v>164</v>
      </c>
      <c r="B165" s="23">
        <v>295</v>
      </c>
      <c r="C165" s="21">
        <v>0</v>
      </c>
      <c r="D165" s="21">
        <v>0</v>
      </c>
      <c r="E165" s="21">
        <v>1478112</v>
      </c>
      <c r="F165" s="21">
        <v>19940764</v>
      </c>
      <c r="G165" s="21">
        <v>21253068</v>
      </c>
      <c r="H165" s="21">
        <v>21770183</v>
      </c>
    </row>
    <row r="166" spans="1:8" ht="16.8" x14ac:dyDescent="0.4">
      <c r="A166" s="35" t="s">
        <v>165</v>
      </c>
      <c r="B166" s="23">
        <v>296</v>
      </c>
      <c r="C166" s="21">
        <v>0</v>
      </c>
      <c r="D166" s="21">
        <v>0</v>
      </c>
      <c r="E166" s="21">
        <v>128160</v>
      </c>
      <c r="F166" s="21">
        <v>146438</v>
      </c>
      <c r="G166" s="21">
        <v>141720</v>
      </c>
      <c r="H166" s="21">
        <v>215145</v>
      </c>
    </row>
    <row r="167" spans="1:8" ht="16.8" x14ac:dyDescent="0.4">
      <c r="A167" s="35" t="s">
        <v>166</v>
      </c>
      <c r="B167" s="23">
        <v>297</v>
      </c>
      <c r="C167" s="21">
        <v>0</v>
      </c>
      <c r="D167" s="21">
        <v>0</v>
      </c>
      <c r="E167" s="21">
        <v>4655395</v>
      </c>
      <c r="F167" s="21">
        <v>16785843</v>
      </c>
      <c r="G167" s="21">
        <v>42902000</v>
      </c>
      <c r="H167" s="21">
        <v>64663995</v>
      </c>
    </row>
    <row r="168" spans="1:8" ht="16.8" x14ac:dyDescent="0.4">
      <c r="A168" s="35" t="s">
        <v>167</v>
      </c>
      <c r="B168" s="23">
        <v>298</v>
      </c>
      <c r="C168" s="21">
        <v>0</v>
      </c>
      <c r="D168" s="21">
        <v>0</v>
      </c>
      <c r="E168" s="21">
        <v>0</v>
      </c>
      <c r="F168" s="21">
        <v>3798093</v>
      </c>
      <c r="G168" s="21">
        <v>3688983</v>
      </c>
      <c r="H168" s="21">
        <v>0</v>
      </c>
    </row>
    <row r="169" spans="1:8" ht="16.8" x14ac:dyDescent="0.4">
      <c r="A169" s="35" t="s">
        <v>168</v>
      </c>
      <c r="B169" s="23">
        <v>299</v>
      </c>
      <c r="C169" s="21">
        <v>0</v>
      </c>
      <c r="D169" s="21">
        <v>0</v>
      </c>
      <c r="E169" s="21">
        <v>0</v>
      </c>
      <c r="F169" s="21">
        <v>3212873</v>
      </c>
      <c r="G169" s="21">
        <v>2947619</v>
      </c>
      <c r="H169" s="21">
        <v>2674181</v>
      </c>
    </row>
    <row r="170" spans="1:8" ht="16.8" x14ac:dyDescent="0.4">
      <c r="A170" s="35" t="s">
        <v>169</v>
      </c>
      <c r="B170" s="23">
        <v>301</v>
      </c>
      <c r="C170" s="21">
        <v>0</v>
      </c>
      <c r="D170" s="21">
        <v>0</v>
      </c>
      <c r="E170" s="21">
        <v>0</v>
      </c>
      <c r="F170" s="21">
        <v>9220878</v>
      </c>
      <c r="G170" s="21">
        <v>29183341</v>
      </c>
      <c r="H170" s="21">
        <v>33864561</v>
      </c>
    </row>
    <row r="171" spans="1:8" ht="16.8" x14ac:dyDescent="0.4">
      <c r="A171" s="35" t="s">
        <v>170</v>
      </c>
      <c r="B171" s="23">
        <v>303</v>
      </c>
      <c r="C171" s="21">
        <v>0</v>
      </c>
      <c r="D171" s="21">
        <v>0</v>
      </c>
      <c r="E171" s="21">
        <v>0</v>
      </c>
      <c r="F171" s="21">
        <v>0</v>
      </c>
      <c r="G171" s="21">
        <v>47554872</v>
      </c>
      <c r="H171" s="21">
        <v>0</v>
      </c>
    </row>
    <row r="172" spans="1:8" ht="16.8" x14ac:dyDescent="0.4">
      <c r="A172" s="35" t="s">
        <v>171</v>
      </c>
      <c r="B172" s="23">
        <v>304</v>
      </c>
      <c r="C172" s="21">
        <v>0</v>
      </c>
      <c r="D172" s="21">
        <v>0</v>
      </c>
      <c r="E172" s="21">
        <v>0</v>
      </c>
      <c r="F172" s="21">
        <v>271817</v>
      </c>
      <c r="G172" s="21">
        <v>633939</v>
      </c>
      <c r="H172" s="21">
        <v>1150147</v>
      </c>
    </row>
    <row r="173" spans="1:8" ht="16.8" x14ac:dyDescent="0.4">
      <c r="A173" s="35" t="s">
        <v>172</v>
      </c>
      <c r="B173" s="23">
        <v>305</v>
      </c>
      <c r="C173" s="21">
        <v>0</v>
      </c>
      <c r="D173" s="21">
        <v>0</v>
      </c>
      <c r="E173" s="21">
        <v>0</v>
      </c>
      <c r="F173" s="21">
        <v>0</v>
      </c>
      <c r="G173" s="21">
        <v>20315438</v>
      </c>
      <c r="H173" s="21">
        <v>37371400</v>
      </c>
    </row>
    <row r="174" spans="1:8" ht="16.8" x14ac:dyDescent="0.4">
      <c r="A174" s="35" t="s">
        <v>173</v>
      </c>
      <c r="B174" s="23">
        <v>306</v>
      </c>
      <c r="C174" s="21">
        <v>0</v>
      </c>
      <c r="D174" s="21">
        <v>0</v>
      </c>
      <c r="E174" s="21">
        <v>0</v>
      </c>
      <c r="F174" s="21">
        <v>761999</v>
      </c>
      <c r="G174" s="21">
        <v>0</v>
      </c>
      <c r="H174" s="21">
        <v>0</v>
      </c>
    </row>
    <row r="175" spans="1:8" ht="16.8" x14ac:dyDescent="0.4">
      <c r="A175" s="35" t="s">
        <v>174</v>
      </c>
      <c r="B175" s="23">
        <v>307</v>
      </c>
      <c r="C175" s="21">
        <v>0</v>
      </c>
      <c r="D175" s="21">
        <v>0</v>
      </c>
      <c r="E175" s="21">
        <v>0</v>
      </c>
      <c r="F175" s="21">
        <v>2020301</v>
      </c>
      <c r="G175" s="21">
        <v>12592249</v>
      </c>
      <c r="H175" s="21">
        <v>14639775</v>
      </c>
    </row>
    <row r="176" spans="1:8" ht="16.8" x14ac:dyDescent="0.4">
      <c r="A176" s="35" t="s">
        <v>175</v>
      </c>
      <c r="B176" s="23">
        <v>308</v>
      </c>
      <c r="C176" s="21">
        <v>0</v>
      </c>
      <c r="D176" s="21">
        <v>0</v>
      </c>
      <c r="E176" s="21">
        <v>0</v>
      </c>
      <c r="F176" s="21">
        <v>438482</v>
      </c>
      <c r="G176" s="21">
        <v>2600869</v>
      </c>
      <c r="H176" s="21">
        <v>3348895</v>
      </c>
    </row>
    <row r="177" spans="1:8" ht="16.8" x14ac:dyDescent="0.4">
      <c r="A177" s="35" t="s">
        <v>176</v>
      </c>
      <c r="B177" s="23">
        <v>309</v>
      </c>
      <c r="C177" s="21">
        <v>0</v>
      </c>
      <c r="D177" s="21">
        <v>0</v>
      </c>
      <c r="E177" s="21">
        <v>0</v>
      </c>
      <c r="F177" s="21">
        <v>286071</v>
      </c>
      <c r="G177" s="21">
        <v>2191849</v>
      </c>
      <c r="H177" s="21">
        <v>5398228</v>
      </c>
    </row>
    <row r="178" spans="1:8" ht="16.8" x14ac:dyDescent="0.4">
      <c r="A178" s="35" t="s">
        <v>177</v>
      </c>
      <c r="B178" s="23">
        <v>310</v>
      </c>
      <c r="C178" s="21">
        <v>0</v>
      </c>
      <c r="D178" s="21">
        <v>0</v>
      </c>
      <c r="E178" s="21">
        <v>0</v>
      </c>
      <c r="F178" s="21">
        <v>0</v>
      </c>
      <c r="G178" s="21">
        <v>15479348</v>
      </c>
      <c r="H178" s="21">
        <v>0</v>
      </c>
    </row>
    <row r="179" spans="1:8" ht="16.8" x14ac:dyDescent="0.4">
      <c r="A179" s="35" t="s">
        <v>178</v>
      </c>
      <c r="B179" s="23">
        <v>311</v>
      </c>
      <c r="C179" s="21">
        <v>0</v>
      </c>
      <c r="D179" s="21">
        <v>0</v>
      </c>
      <c r="E179" s="21">
        <v>0</v>
      </c>
      <c r="F179" s="21">
        <v>0</v>
      </c>
      <c r="G179" s="21">
        <v>22489941</v>
      </c>
      <c r="H179" s="21">
        <v>0</v>
      </c>
    </row>
    <row r="180" spans="1:8" ht="16.8" x14ac:dyDescent="0.4">
      <c r="A180" s="35" t="s">
        <v>179</v>
      </c>
      <c r="B180" s="23">
        <v>312</v>
      </c>
      <c r="C180" s="21">
        <v>0</v>
      </c>
      <c r="D180" s="21">
        <v>0</v>
      </c>
      <c r="E180" s="21">
        <v>0</v>
      </c>
      <c r="F180" s="21">
        <v>0</v>
      </c>
      <c r="G180" s="21">
        <v>14070761</v>
      </c>
      <c r="H180" s="21">
        <v>45929803</v>
      </c>
    </row>
    <row r="181" spans="1:8" ht="16.8" x14ac:dyDescent="0.4">
      <c r="A181" s="35" t="s">
        <v>180</v>
      </c>
      <c r="B181" s="23">
        <v>313</v>
      </c>
      <c r="C181" s="21">
        <v>0</v>
      </c>
      <c r="D181" s="21">
        <v>0</v>
      </c>
      <c r="E181" s="21">
        <v>0</v>
      </c>
      <c r="F181" s="21">
        <v>0</v>
      </c>
      <c r="G181" s="21">
        <v>6148480</v>
      </c>
      <c r="H181" s="21">
        <v>8474642</v>
      </c>
    </row>
    <row r="182" spans="1:8" ht="16.8" x14ac:dyDescent="0.4">
      <c r="A182" s="35" t="s">
        <v>181</v>
      </c>
      <c r="B182" s="23">
        <v>314</v>
      </c>
      <c r="C182" s="21">
        <v>0</v>
      </c>
      <c r="D182" s="21">
        <v>0</v>
      </c>
      <c r="E182" s="21">
        <v>0</v>
      </c>
      <c r="F182" s="21">
        <v>0</v>
      </c>
      <c r="G182" s="21">
        <v>21127754</v>
      </c>
      <c r="H182" s="21">
        <v>43191616</v>
      </c>
    </row>
    <row r="183" spans="1:8" ht="16.8" x14ac:dyDescent="0.4">
      <c r="A183" s="35" t="s">
        <v>182</v>
      </c>
      <c r="B183" s="23">
        <v>315</v>
      </c>
      <c r="C183" s="21">
        <v>0</v>
      </c>
      <c r="D183" s="21">
        <v>0</v>
      </c>
      <c r="E183" s="21">
        <v>0</v>
      </c>
      <c r="F183" s="21">
        <v>0</v>
      </c>
      <c r="G183" s="21">
        <v>8547686</v>
      </c>
      <c r="H183" s="21">
        <v>40106734</v>
      </c>
    </row>
    <row r="184" spans="1:8" ht="16.8" x14ac:dyDescent="0.4">
      <c r="A184" s="35" t="s">
        <v>183</v>
      </c>
      <c r="B184" s="23">
        <v>316</v>
      </c>
      <c r="C184" s="21">
        <v>0</v>
      </c>
      <c r="D184" s="21">
        <v>0</v>
      </c>
      <c r="E184" s="21">
        <v>0</v>
      </c>
      <c r="F184" s="21">
        <v>0</v>
      </c>
      <c r="G184" s="21">
        <v>0</v>
      </c>
      <c r="H184" s="21">
        <v>19537780</v>
      </c>
    </row>
    <row r="185" spans="1:8" ht="16.8" x14ac:dyDescent="0.4">
      <c r="A185" s="35" t="s">
        <v>184</v>
      </c>
      <c r="B185" s="23">
        <v>317</v>
      </c>
      <c r="C185" s="21">
        <v>0</v>
      </c>
      <c r="D185" s="21">
        <v>0</v>
      </c>
      <c r="E185" s="21">
        <v>0</v>
      </c>
      <c r="F185" s="21">
        <v>0</v>
      </c>
      <c r="G185" s="21">
        <v>2019977</v>
      </c>
      <c r="H185" s="21">
        <v>1878277</v>
      </c>
    </row>
    <row r="186" spans="1:8" ht="16.8" x14ac:dyDescent="0.4">
      <c r="A186" s="35" t="s">
        <v>185</v>
      </c>
      <c r="B186" s="23">
        <v>318</v>
      </c>
      <c r="C186" s="21">
        <v>0</v>
      </c>
      <c r="D186" s="21">
        <v>0</v>
      </c>
      <c r="E186" s="21">
        <v>0</v>
      </c>
      <c r="F186" s="21">
        <v>0</v>
      </c>
      <c r="G186" s="21">
        <v>2763077</v>
      </c>
      <c r="H186" s="21">
        <v>15161734</v>
      </c>
    </row>
    <row r="187" spans="1:8" ht="16.8" x14ac:dyDescent="0.4">
      <c r="A187" s="35" t="s">
        <v>186</v>
      </c>
      <c r="B187" s="23">
        <v>320</v>
      </c>
      <c r="C187" s="21">
        <v>0</v>
      </c>
      <c r="D187" s="21">
        <v>0</v>
      </c>
      <c r="E187" s="21">
        <v>0</v>
      </c>
      <c r="F187" s="21">
        <v>0</v>
      </c>
      <c r="G187" s="21">
        <v>8439129</v>
      </c>
      <c r="H187" s="21">
        <v>10099692</v>
      </c>
    </row>
    <row r="188" spans="1:8" ht="16.8" x14ac:dyDescent="0.4">
      <c r="A188" s="35" t="s">
        <v>187</v>
      </c>
      <c r="B188" s="23">
        <v>321</v>
      </c>
      <c r="C188" s="21">
        <v>0</v>
      </c>
      <c r="D188" s="21">
        <v>0</v>
      </c>
      <c r="E188" s="21">
        <v>0</v>
      </c>
      <c r="F188" s="21">
        <v>0</v>
      </c>
      <c r="G188" s="21">
        <v>696653</v>
      </c>
      <c r="H188" s="21">
        <v>1477587</v>
      </c>
    </row>
    <row r="189" spans="1:8" ht="16.8" x14ac:dyDescent="0.4">
      <c r="A189" s="35" t="s">
        <v>188</v>
      </c>
      <c r="B189" s="23">
        <v>322</v>
      </c>
      <c r="C189" s="21">
        <v>0</v>
      </c>
      <c r="D189" s="21">
        <v>0</v>
      </c>
      <c r="E189" s="21">
        <v>0</v>
      </c>
      <c r="F189" s="21">
        <v>0</v>
      </c>
      <c r="G189" s="21">
        <v>1146532.6666666667</v>
      </c>
      <c r="H189" s="21">
        <v>1617837</v>
      </c>
    </row>
    <row r="190" spans="1:8" ht="16.8" x14ac:dyDescent="0.4">
      <c r="A190" s="35" t="s">
        <v>189</v>
      </c>
      <c r="B190" s="23">
        <v>323</v>
      </c>
      <c r="C190" s="21">
        <v>0</v>
      </c>
      <c r="D190" s="21">
        <v>0</v>
      </c>
      <c r="E190" s="21">
        <v>0</v>
      </c>
      <c r="F190" s="21">
        <v>0</v>
      </c>
      <c r="G190" s="21">
        <v>0</v>
      </c>
      <c r="H190" s="21">
        <v>321601524</v>
      </c>
    </row>
    <row r="191" spans="1:8" ht="16.8" x14ac:dyDescent="0.4">
      <c r="A191" s="35" t="s">
        <v>190</v>
      </c>
      <c r="B191" s="23">
        <v>324</v>
      </c>
      <c r="C191" s="21">
        <v>0</v>
      </c>
      <c r="D191" s="21">
        <v>0</v>
      </c>
      <c r="E191" s="21">
        <v>0</v>
      </c>
      <c r="F191" s="21">
        <v>0</v>
      </c>
      <c r="G191" s="21">
        <v>8449688</v>
      </c>
      <c r="H191" s="21">
        <v>32154440</v>
      </c>
    </row>
    <row r="192" spans="1:8" ht="16.8" x14ac:dyDescent="0.4">
      <c r="A192" s="35" t="s">
        <v>191</v>
      </c>
      <c r="B192" s="23">
        <v>325</v>
      </c>
      <c r="C192" s="21">
        <v>0</v>
      </c>
      <c r="D192" s="21">
        <v>0</v>
      </c>
      <c r="E192" s="21">
        <v>0</v>
      </c>
      <c r="F192" s="21">
        <v>0</v>
      </c>
      <c r="G192" s="21">
        <v>5214363</v>
      </c>
      <c r="H192" s="21">
        <v>11429175</v>
      </c>
    </row>
    <row r="193" spans="1:8" ht="16.8" x14ac:dyDescent="0.4">
      <c r="A193" s="35" t="s">
        <v>192</v>
      </c>
      <c r="B193" s="23">
        <v>326</v>
      </c>
      <c r="C193" s="21">
        <v>0</v>
      </c>
      <c r="D193" s="21">
        <v>0</v>
      </c>
      <c r="E193" s="21">
        <v>0</v>
      </c>
      <c r="F193" s="21">
        <v>0</v>
      </c>
      <c r="G193" s="21">
        <v>55758794</v>
      </c>
      <c r="H193" s="21">
        <v>64688037</v>
      </c>
    </row>
    <row r="194" spans="1:8" ht="16.8" x14ac:dyDescent="0.4">
      <c r="A194" s="35" t="s">
        <v>193</v>
      </c>
      <c r="B194" s="23">
        <v>327</v>
      </c>
      <c r="C194" s="21">
        <v>0</v>
      </c>
      <c r="D194" s="21">
        <v>0</v>
      </c>
      <c r="E194" s="21">
        <v>0</v>
      </c>
      <c r="F194" s="21">
        <v>0</v>
      </c>
      <c r="G194" s="21">
        <v>0</v>
      </c>
      <c r="H194" s="21">
        <v>8026209</v>
      </c>
    </row>
    <row r="195" spans="1:8" ht="16.8" x14ac:dyDescent="0.4">
      <c r="A195" s="35" t="s">
        <v>194</v>
      </c>
      <c r="B195" s="23">
        <v>329</v>
      </c>
      <c r="C195" s="21">
        <v>0</v>
      </c>
      <c r="D195" s="21">
        <v>0</v>
      </c>
      <c r="E195" s="21">
        <v>0</v>
      </c>
      <c r="F195" s="21">
        <v>0</v>
      </c>
      <c r="G195" s="21">
        <v>0</v>
      </c>
      <c r="H195" s="21">
        <v>0</v>
      </c>
    </row>
    <row r="196" spans="1:8" ht="16.8" x14ac:dyDescent="0.4">
      <c r="A196" s="35" t="s">
        <v>195</v>
      </c>
      <c r="B196" s="23">
        <v>332</v>
      </c>
      <c r="C196" s="21">
        <v>0</v>
      </c>
      <c r="D196" s="21">
        <v>0</v>
      </c>
      <c r="E196" s="21">
        <v>0</v>
      </c>
      <c r="F196" s="21">
        <v>0</v>
      </c>
      <c r="G196" s="21">
        <v>0</v>
      </c>
      <c r="H196" s="21">
        <v>3852642</v>
      </c>
    </row>
    <row r="197" spans="1:8" ht="16.8" x14ac:dyDescent="0.4">
      <c r="A197" s="35" t="s">
        <v>196</v>
      </c>
      <c r="B197" s="23">
        <v>333</v>
      </c>
      <c r="C197" s="21">
        <v>0</v>
      </c>
      <c r="D197" s="21">
        <v>0</v>
      </c>
      <c r="E197" s="21">
        <v>0</v>
      </c>
      <c r="F197" s="21">
        <v>0</v>
      </c>
      <c r="G197" s="21">
        <v>734382</v>
      </c>
      <c r="H197" s="21">
        <v>9140059</v>
      </c>
    </row>
    <row r="198" spans="1:8" ht="16.8" x14ac:dyDescent="0.4">
      <c r="A198" s="35" t="s">
        <v>197</v>
      </c>
      <c r="B198" s="23">
        <v>334</v>
      </c>
      <c r="C198" s="21">
        <v>0</v>
      </c>
      <c r="D198" s="21">
        <v>0</v>
      </c>
      <c r="E198" s="21">
        <v>0</v>
      </c>
      <c r="F198" s="21">
        <v>0</v>
      </c>
      <c r="G198" s="21">
        <v>702355</v>
      </c>
      <c r="H198" s="21">
        <v>7203578</v>
      </c>
    </row>
    <row r="199" spans="1:8" ht="16.8" x14ac:dyDescent="0.4">
      <c r="A199" s="35" t="s">
        <v>198</v>
      </c>
      <c r="B199" s="23">
        <v>335</v>
      </c>
      <c r="C199" s="21">
        <v>0</v>
      </c>
      <c r="D199" s="21">
        <v>0</v>
      </c>
      <c r="E199" s="21">
        <v>0</v>
      </c>
      <c r="F199" s="21">
        <v>0</v>
      </c>
      <c r="G199" s="21">
        <v>0</v>
      </c>
      <c r="H199" s="21">
        <v>6397468</v>
      </c>
    </row>
    <row r="200" spans="1:8" ht="16.8" x14ac:dyDescent="0.4">
      <c r="A200" s="35" t="s">
        <v>199</v>
      </c>
      <c r="B200" s="23">
        <v>336</v>
      </c>
      <c r="C200" s="21">
        <v>0</v>
      </c>
      <c r="D200" s="21">
        <v>0</v>
      </c>
      <c r="E200" s="21">
        <v>0</v>
      </c>
      <c r="F200" s="21">
        <v>0</v>
      </c>
      <c r="G200" s="21">
        <v>0</v>
      </c>
      <c r="H200" s="21">
        <v>3297707</v>
      </c>
    </row>
    <row r="201" spans="1:8" ht="16.8" x14ac:dyDescent="0.4">
      <c r="A201" s="35" t="s">
        <v>200</v>
      </c>
      <c r="B201" s="23">
        <v>338</v>
      </c>
      <c r="C201" s="21">
        <v>0</v>
      </c>
      <c r="D201" s="21">
        <v>0</v>
      </c>
      <c r="E201" s="21">
        <v>0</v>
      </c>
      <c r="F201" s="21">
        <v>0</v>
      </c>
      <c r="G201" s="21">
        <v>0</v>
      </c>
      <c r="H201" s="21">
        <v>5677654</v>
      </c>
    </row>
    <row r="202" spans="1:8" ht="16.8" x14ac:dyDescent="0.4">
      <c r="A202" s="35" t="s">
        <v>201</v>
      </c>
      <c r="B202" s="23">
        <v>339</v>
      </c>
      <c r="C202" s="21">
        <v>0</v>
      </c>
      <c r="D202" s="21">
        <v>0</v>
      </c>
      <c r="E202" s="21">
        <v>0</v>
      </c>
      <c r="F202" s="21">
        <v>0</v>
      </c>
      <c r="G202" s="21">
        <v>0</v>
      </c>
      <c r="H202" s="21">
        <v>844299</v>
      </c>
    </row>
    <row r="203" spans="1:8" ht="16.8" x14ac:dyDescent="0.4">
      <c r="A203" s="35" t="s">
        <v>202</v>
      </c>
      <c r="B203" s="23">
        <v>340</v>
      </c>
      <c r="C203" s="21">
        <v>0</v>
      </c>
      <c r="D203" s="21">
        <v>0</v>
      </c>
      <c r="E203" s="21">
        <v>0</v>
      </c>
      <c r="F203" s="21">
        <v>0</v>
      </c>
      <c r="G203" s="21">
        <v>0</v>
      </c>
      <c r="H203" s="21">
        <v>1391378</v>
      </c>
    </row>
    <row r="204" spans="1:8" ht="16.8" x14ac:dyDescent="0.4">
      <c r="A204" s="35" t="s">
        <v>203</v>
      </c>
      <c r="B204" s="23">
        <v>341</v>
      </c>
      <c r="C204" s="21">
        <v>0</v>
      </c>
      <c r="D204" s="21">
        <v>0</v>
      </c>
      <c r="E204" s="21">
        <v>0</v>
      </c>
      <c r="F204" s="21">
        <v>0</v>
      </c>
      <c r="G204" s="21">
        <v>0</v>
      </c>
      <c r="H204" s="21">
        <v>32235940</v>
      </c>
    </row>
    <row r="205" spans="1:8" ht="16.8" x14ac:dyDescent="0.4">
      <c r="A205" s="35" t="s">
        <v>204</v>
      </c>
      <c r="B205" s="23">
        <v>342</v>
      </c>
      <c r="C205" s="21">
        <v>0</v>
      </c>
      <c r="D205" s="21">
        <v>0</v>
      </c>
      <c r="E205" s="21">
        <v>0</v>
      </c>
      <c r="F205" s="21">
        <v>0</v>
      </c>
      <c r="G205" s="21">
        <v>0</v>
      </c>
      <c r="H205" s="21">
        <v>3365576</v>
      </c>
    </row>
    <row r="206" spans="1:8" ht="16.8" x14ac:dyDescent="0.4">
      <c r="A206" s="35" t="s">
        <v>205</v>
      </c>
      <c r="B206" s="23">
        <v>343</v>
      </c>
      <c r="C206" s="21">
        <v>0</v>
      </c>
      <c r="D206" s="21">
        <v>0</v>
      </c>
      <c r="E206" s="21">
        <v>0</v>
      </c>
      <c r="F206" s="21">
        <v>0</v>
      </c>
      <c r="G206" s="21">
        <v>0</v>
      </c>
      <c r="H206" s="21">
        <v>1748175</v>
      </c>
    </row>
    <row r="207" spans="1:8" ht="16.8" x14ac:dyDescent="0.4">
      <c r="A207" s="35" t="s">
        <v>206</v>
      </c>
      <c r="B207" s="23">
        <v>345</v>
      </c>
      <c r="C207" s="21">
        <v>0</v>
      </c>
      <c r="D207" s="21">
        <v>0</v>
      </c>
      <c r="E207" s="21">
        <v>0</v>
      </c>
      <c r="F207" s="21">
        <v>0</v>
      </c>
      <c r="G207" s="21">
        <v>0</v>
      </c>
      <c r="H207" s="21">
        <v>22596155</v>
      </c>
    </row>
    <row r="208" spans="1:8" ht="16.8" x14ac:dyDescent="0.4">
      <c r="A208" s="35" t="s">
        <v>207</v>
      </c>
      <c r="B208" s="23">
        <v>346</v>
      </c>
      <c r="C208" s="21">
        <v>0</v>
      </c>
      <c r="D208" s="21">
        <v>0</v>
      </c>
      <c r="E208" s="21">
        <v>0</v>
      </c>
      <c r="F208" s="21">
        <v>0</v>
      </c>
      <c r="G208" s="21">
        <v>0</v>
      </c>
      <c r="H208" s="21">
        <v>27625468</v>
      </c>
    </row>
    <row r="209" spans="1:8" ht="16.8" x14ac:dyDescent="0.4">
      <c r="A209" s="35" t="s">
        <v>208</v>
      </c>
      <c r="B209" s="23">
        <v>347</v>
      </c>
      <c r="C209" s="21">
        <v>0</v>
      </c>
      <c r="D209" s="21">
        <v>0</v>
      </c>
      <c r="E209" s="21">
        <v>0</v>
      </c>
      <c r="F209" s="21">
        <v>0</v>
      </c>
      <c r="G209" s="21">
        <v>0</v>
      </c>
      <c r="H209" s="21">
        <v>3892056</v>
      </c>
    </row>
    <row r="210" spans="1:8" ht="16.8" x14ac:dyDescent="0.4">
      <c r="A210" s="35" t="s">
        <v>209</v>
      </c>
      <c r="B210" s="23">
        <v>350</v>
      </c>
      <c r="C210" s="21">
        <v>0</v>
      </c>
      <c r="D210" s="21">
        <v>0</v>
      </c>
      <c r="E210" s="21">
        <v>0</v>
      </c>
      <c r="F210" s="21">
        <v>0</v>
      </c>
      <c r="G210" s="21">
        <v>0</v>
      </c>
      <c r="H210" s="21">
        <v>0</v>
      </c>
    </row>
    <row r="211" spans="1:8" ht="16.8" x14ac:dyDescent="0.4">
      <c r="A211" s="35" t="s">
        <v>210</v>
      </c>
      <c r="B211" s="23">
        <v>351</v>
      </c>
      <c r="C211" s="21">
        <v>0</v>
      </c>
      <c r="D211" s="21">
        <v>0</v>
      </c>
      <c r="E211" s="21">
        <v>0</v>
      </c>
      <c r="F211" s="21">
        <v>0</v>
      </c>
      <c r="G211" s="21">
        <v>1498393</v>
      </c>
      <c r="H211" s="21">
        <v>1923584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1"/>
  <sheetViews>
    <sheetView workbookViewId="0">
      <selection activeCell="M16" sqref="M16"/>
    </sheetView>
  </sheetViews>
  <sheetFormatPr defaultColWidth="9.109375" defaultRowHeight="15" x14ac:dyDescent="0.35"/>
  <cols>
    <col min="1" max="1" width="65.109375" style="21" bestFit="1" customWidth="1"/>
    <col min="2" max="2" width="13.44140625" style="21" bestFit="1" customWidth="1"/>
    <col min="3" max="8" width="12.33203125" style="21" bestFit="1" customWidth="1"/>
    <col min="9" max="16384" width="9.109375" style="21"/>
  </cols>
  <sheetData>
    <row r="1" spans="1:8" x14ac:dyDescent="0.35">
      <c r="C1" s="21">
        <v>3</v>
      </c>
      <c r="D1" s="21">
        <v>4</v>
      </c>
      <c r="E1" s="21">
        <v>5</v>
      </c>
      <c r="F1" s="21">
        <v>6</v>
      </c>
      <c r="G1" s="21">
        <v>7</v>
      </c>
      <c r="H1" s="21">
        <v>8</v>
      </c>
    </row>
    <row r="2" spans="1:8" ht="19.2" x14ac:dyDescent="0.35">
      <c r="A2" s="25" t="s">
        <v>359</v>
      </c>
      <c r="B2" s="25" t="s">
        <v>245</v>
      </c>
      <c r="C2" s="25" t="s">
        <v>405</v>
      </c>
      <c r="D2" s="25" t="s">
        <v>406</v>
      </c>
      <c r="E2" s="25" t="s">
        <v>407</v>
      </c>
      <c r="F2" s="25" t="s">
        <v>408</v>
      </c>
      <c r="G2" s="25" t="s">
        <v>409</v>
      </c>
      <c r="H2" s="25" t="s">
        <v>410</v>
      </c>
    </row>
    <row r="3" spans="1:8" ht="16.8" x14ac:dyDescent="0.4">
      <c r="A3" s="35" t="s">
        <v>2</v>
      </c>
      <c r="B3" s="23">
        <v>15</v>
      </c>
      <c r="C3" s="21">
        <v>1681014872</v>
      </c>
      <c r="D3" s="21">
        <v>1793052310</v>
      </c>
      <c r="E3" s="21">
        <v>1943227694</v>
      </c>
      <c r="F3" s="21">
        <v>2387517838</v>
      </c>
      <c r="G3" s="21">
        <v>3014807890</v>
      </c>
      <c r="H3" s="21">
        <v>3950292483</v>
      </c>
    </row>
    <row r="4" spans="1:8" ht="16.8" x14ac:dyDescent="0.4">
      <c r="A4" s="35" t="s">
        <v>3</v>
      </c>
      <c r="B4" s="23">
        <v>19</v>
      </c>
      <c r="C4" s="21">
        <v>28716854</v>
      </c>
      <c r="D4" s="21">
        <v>0</v>
      </c>
      <c r="E4" s="21">
        <v>0</v>
      </c>
      <c r="F4" s="21">
        <v>0</v>
      </c>
      <c r="G4" s="21">
        <v>0</v>
      </c>
      <c r="H4" s="21">
        <v>0</v>
      </c>
    </row>
    <row r="5" spans="1:8" ht="16.8" x14ac:dyDescent="0.4">
      <c r="A5" s="35" t="s">
        <v>4</v>
      </c>
      <c r="B5" s="23">
        <v>22</v>
      </c>
      <c r="C5" s="21">
        <v>505106158</v>
      </c>
      <c r="D5" s="21">
        <v>376299872</v>
      </c>
      <c r="E5" s="21">
        <v>428026460</v>
      </c>
      <c r="F5" s="21">
        <v>468898098</v>
      </c>
      <c r="G5" s="21">
        <v>461427897</v>
      </c>
      <c r="H5" s="21">
        <v>463159594</v>
      </c>
    </row>
    <row r="6" spans="1:8" ht="16.8" x14ac:dyDescent="0.4">
      <c r="A6" s="35" t="s">
        <v>5</v>
      </c>
      <c r="B6" s="23">
        <v>27</v>
      </c>
      <c r="C6" s="21">
        <v>46927464</v>
      </c>
      <c r="D6" s="21">
        <v>45791182</v>
      </c>
      <c r="E6" s="21">
        <v>45348398</v>
      </c>
      <c r="F6" s="21">
        <v>45512133</v>
      </c>
      <c r="G6" s="21">
        <v>45516963</v>
      </c>
      <c r="H6" s="21">
        <v>46430198</v>
      </c>
    </row>
    <row r="7" spans="1:8" ht="16.8" x14ac:dyDescent="0.4">
      <c r="A7" s="35" t="s">
        <v>6</v>
      </c>
      <c r="B7" s="23">
        <v>30</v>
      </c>
      <c r="C7" s="21">
        <v>47227920</v>
      </c>
      <c r="D7" s="21">
        <v>47970045</v>
      </c>
      <c r="E7" s="21">
        <v>112078803</v>
      </c>
      <c r="F7" s="21">
        <v>135123378</v>
      </c>
      <c r="G7" s="21">
        <v>175834311</v>
      </c>
      <c r="H7" s="21">
        <v>195623172</v>
      </c>
    </row>
    <row r="8" spans="1:8" ht="16.8" x14ac:dyDescent="0.4">
      <c r="A8" s="35" t="s">
        <v>7</v>
      </c>
      <c r="B8" s="23">
        <v>31</v>
      </c>
      <c r="C8" s="21">
        <v>31530866</v>
      </c>
      <c r="D8" s="21">
        <v>31646852</v>
      </c>
      <c r="E8" s="21">
        <v>31781709</v>
      </c>
      <c r="F8" s="21">
        <v>32087111</v>
      </c>
      <c r="G8" s="21">
        <v>32087111</v>
      </c>
      <c r="H8" s="21">
        <v>32180023</v>
      </c>
    </row>
    <row r="9" spans="1:8" ht="16.8" x14ac:dyDescent="0.4">
      <c r="A9" s="35" t="s">
        <v>8</v>
      </c>
      <c r="B9" s="23">
        <v>32</v>
      </c>
      <c r="C9" s="21">
        <v>34636605</v>
      </c>
      <c r="D9" s="21">
        <v>36247249</v>
      </c>
      <c r="E9" s="21">
        <v>36530549</v>
      </c>
      <c r="F9" s="21">
        <v>43230963</v>
      </c>
      <c r="G9" s="21">
        <v>42254903</v>
      </c>
      <c r="H9" s="21">
        <v>0</v>
      </c>
    </row>
    <row r="10" spans="1:8" ht="16.8" x14ac:dyDescent="0.4">
      <c r="A10" s="35" t="s">
        <v>9</v>
      </c>
      <c r="B10" s="23">
        <v>33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</row>
    <row r="11" spans="1:8" ht="16.8" x14ac:dyDescent="0.4">
      <c r="A11" s="35" t="s">
        <v>10</v>
      </c>
      <c r="B11" s="23">
        <v>34</v>
      </c>
      <c r="C11" s="21">
        <v>727796653</v>
      </c>
      <c r="D11" s="21">
        <v>748015432</v>
      </c>
      <c r="E11" s="21">
        <v>770759293</v>
      </c>
      <c r="F11" s="21">
        <v>792146110</v>
      </c>
      <c r="G11" s="21">
        <v>834987125</v>
      </c>
      <c r="H11" s="21">
        <v>881030352</v>
      </c>
    </row>
    <row r="12" spans="1:8" ht="16.8" x14ac:dyDescent="0.4">
      <c r="A12" s="35" t="s">
        <v>11</v>
      </c>
      <c r="B12" s="23">
        <v>36</v>
      </c>
      <c r="C12" s="21">
        <v>26181056</v>
      </c>
      <c r="D12" s="21">
        <v>26741589</v>
      </c>
      <c r="E12" s="21">
        <v>30572792</v>
      </c>
      <c r="F12" s="21">
        <v>34388693</v>
      </c>
      <c r="G12" s="21">
        <v>34986813</v>
      </c>
      <c r="H12" s="21">
        <v>35724732</v>
      </c>
    </row>
    <row r="13" spans="1:8" ht="16.8" x14ac:dyDescent="0.4">
      <c r="A13" s="35" t="s">
        <v>12</v>
      </c>
      <c r="B13" s="23">
        <v>40</v>
      </c>
      <c r="C13" s="21">
        <v>322488530</v>
      </c>
      <c r="D13" s="21">
        <v>323233740</v>
      </c>
      <c r="E13" s="21">
        <v>340123279</v>
      </c>
      <c r="F13" s="21">
        <v>348035607</v>
      </c>
      <c r="G13" s="21">
        <v>354133603</v>
      </c>
      <c r="H13" s="21">
        <v>357478162</v>
      </c>
    </row>
    <row r="14" spans="1:8" ht="16.8" x14ac:dyDescent="0.4">
      <c r="A14" s="35" t="s">
        <v>13</v>
      </c>
      <c r="B14" s="23">
        <v>42</v>
      </c>
      <c r="C14" s="21">
        <v>64344231</v>
      </c>
      <c r="D14" s="21">
        <v>69071198</v>
      </c>
      <c r="E14" s="21">
        <v>76670080</v>
      </c>
      <c r="F14" s="21">
        <v>78177418</v>
      </c>
      <c r="G14" s="21">
        <v>78492470</v>
      </c>
      <c r="H14" s="21">
        <v>87656953</v>
      </c>
    </row>
    <row r="15" spans="1:8" ht="16.8" x14ac:dyDescent="0.4">
      <c r="A15" s="35" t="s">
        <v>14</v>
      </c>
      <c r="B15" s="23">
        <v>44</v>
      </c>
      <c r="C15" s="21">
        <v>814157769</v>
      </c>
      <c r="D15" s="21">
        <v>874998481</v>
      </c>
      <c r="E15" s="21">
        <v>948582296</v>
      </c>
      <c r="F15" s="21">
        <v>840877627</v>
      </c>
      <c r="G15" s="21">
        <v>765237592</v>
      </c>
      <c r="H15" s="21">
        <v>694546104</v>
      </c>
    </row>
    <row r="16" spans="1:8" ht="16.8" x14ac:dyDescent="0.4">
      <c r="A16" s="35" t="s">
        <v>15</v>
      </c>
      <c r="B16" s="23">
        <v>45</v>
      </c>
      <c r="C16" s="21">
        <v>59974375</v>
      </c>
      <c r="D16" s="21">
        <v>66459594</v>
      </c>
      <c r="E16" s="21">
        <v>68155212</v>
      </c>
      <c r="F16" s="21">
        <v>72431763</v>
      </c>
      <c r="G16" s="21">
        <v>77665413</v>
      </c>
      <c r="H16" s="21">
        <v>83241497</v>
      </c>
    </row>
    <row r="17" spans="1:8" ht="16.8" x14ac:dyDescent="0.4">
      <c r="A17" s="35" t="s">
        <v>16</v>
      </c>
      <c r="B17" s="23">
        <v>46</v>
      </c>
      <c r="C17" s="21">
        <v>21469795</v>
      </c>
      <c r="D17" s="21">
        <v>21681978</v>
      </c>
      <c r="E17" s="21">
        <v>22443900</v>
      </c>
      <c r="F17" s="21">
        <v>22645553</v>
      </c>
      <c r="G17" s="21">
        <v>22646474</v>
      </c>
      <c r="H17" s="21">
        <v>22833857</v>
      </c>
    </row>
    <row r="18" spans="1:8" ht="16.8" x14ac:dyDescent="0.4">
      <c r="A18" s="35" t="s">
        <v>17</v>
      </c>
      <c r="B18" s="23">
        <v>47</v>
      </c>
      <c r="C18" s="21">
        <v>32768420</v>
      </c>
      <c r="D18" s="21">
        <v>32923245</v>
      </c>
      <c r="E18" s="21">
        <v>32946550</v>
      </c>
      <c r="F18" s="21">
        <v>33146628</v>
      </c>
      <c r="G18" s="21">
        <v>32189267</v>
      </c>
      <c r="H18" s="21">
        <v>36284263</v>
      </c>
    </row>
    <row r="19" spans="1:8" ht="16.8" x14ac:dyDescent="0.4">
      <c r="A19" s="35" t="s">
        <v>18</v>
      </c>
      <c r="B19" s="23">
        <v>48</v>
      </c>
      <c r="C19" s="21">
        <v>42184154</v>
      </c>
      <c r="D19" s="21">
        <v>42225151</v>
      </c>
      <c r="E19" s="21">
        <v>42817398</v>
      </c>
      <c r="F19" s="21">
        <v>43453058</v>
      </c>
      <c r="G19" s="21">
        <v>44367381</v>
      </c>
      <c r="H19" s="21">
        <v>45319513</v>
      </c>
    </row>
    <row r="20" spans="1:8" ht="16.8" x14ac:dyDescent="0.4">
      <c r="A20" s="35" t="s">
        <v>19</v>
      </c>
      <c r="B20" s="23">
        <v>49</v>
      </c>
      <c r="C20" s="21">
        <v>18058234</v>
      </c>
      <c r="D20" s="21">
        <v>18188838</v>
      </c>
      <c r="E20" s="21">
        <v>19052943</v>
      </c>
      <c r="F20" s="21">
        <v>19054715</v>
      </c>
      <c r="G20" s="21">
        <v>19084358</v>
      </c>
      <c r="H20" s="21">
        <v>19810449</v>
      </c>
    </row>
    <row r="21" spans="1:8" ht="16.8" x14ac:dyDescent="0.4">
      <c r="A21" s="35" t="s">
        <v>20</v>
      </c>
      <c r="B21" s="23">
        <v>50</v>
      </c>
      <c r="C21" s="21">
        <v>146671792</v>
      </c>
      <c r="D21" s="21">
        <v>166187632</v>
      </c>
      <c r="E21" s="21">
        <v>221453266</v>
      </c>
      <c r="F21" s="21">
        <v>222102537</v>
      </c>
      <c r="G21" s="21">
        <v>22685510</v>
      </c>
      <c r="H21" s="21">
        <v>21941894</v>
      </c>
    </row>
    <row r="22" spans="1:8" ht="16.8" x14ac:dyDescent="0.4">
      <c r="A22" s="35" t="s">
        <v>21</v>
      </c>
      <c r="B22" s="23">
        <v>54</v>
      </c>
      <c r="C22" s="21">
        <v>160044294</v>
      </c>
      <c r="D22" s="21">
        <v>168394501</v>
      </c>
      <c r="E22" s="21">
        <v>192529446</v>
      </c>
      <c r="F22" s="21">
        <v>190033277</v>
      </c>
      <c r="G22" s="21">
        <v>271525996</v>
      </c>
      <c r="H22" s="21">
        <v>371411465</v>
      </c>
    </row>
    <row r="23" spans="1:8" ht="16.8" x14ac:dyDescent="0.4">
      <c r="A23" s="35" t="s">
        <v>22</v>
      </c>
      <c r="B23" s="23">
        <v>55</v>
      </c>
      <c r="C23" s="21">
        <v>25235505</v>
      </c>
      <c r="D23" s="21">
        <v>25040237</v>
      </c>
      <c r="E23" s="21">
        <v>25338705</v>
      </c>
      <c r="F23" s="21">
        <v>25448211</v>
      </c>
      <c r="G23" s="21">
        <v>25497571</v>
      </c>
      <c r="H23" s="21">
        <v>25448211</v>
      </c>
    </row>
    <row r="24" spans="1:8" ht="16.8" x14ac:dyDescent="0.4">
      <c r="A24" s="35" t="s">
        <v>23</v>
      </c>
      <c r="B24" s="23">
        <v>56</v>
      </c>
      <c r="C24" s="21">
        <v>2441605194</v>
      </c>
      <c r="D24" s="21">
        <v>2463250918</v>
      </c>
      <c r="E24" s="21">
        <v>2511112732</v>
      </c>
      <c r="F24" s="21">
        <v>2619696062</v>
      </c>
      <c r="G24" s="21">
        <v>2726316616</v>
      </c>
      <c r="H24" s="21">
        <v>2841287811</v>
      </c>
    </row>
    <row r="25" spans="1:8" ht="16.8" x14ac:dyDescent="0.4">
      <c r="A25" s="35" t="s">
        <v>24</v>
      </c>
      <c r="B25" s="23">
        <v>58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</row>
    <row r="26" spans="1:8" ht="16.8" x14ac:dyDescent="0.4">
      <c r="A26" s="35" t="s">
        <v>25</v>
      </c>
      <c r="B26" s="23">
        <v>59</v>
      </c>
      <c r="C26" s="21">
        <v>1084177136</v>
      </c>
      <c r="D26" s="21">
        <v>1124186822</v>
      </c>
      <c r="E26" s="21">
        <v>1141502161</v>
      </c>
      <c r="F26" s="21">
        <v>1190435375</v>
      </c>
      <c r="G26" s="21">
        <v>1255703937</v>
      </c>
      <c r="H26" s="21">
        <v>1165704150</v>
      </c>
    </row>
    <row r="27" spans="1:8" ht="16.8" x14ac:dyDescent="0.4">
      <c r="A27" s="35" t="s">
        <v>26</v>
      </c>
      <c r="B27" s="23">
        <v>66</v>
      </c>
      <c r="C27" s="21">
        <v>128301600</v>
      </c>
      <c r="D27" s="21">
        <v>132856906</v>
      </c>
      <c r="E27" s="21">
        <v>144511915</v>
      </c>
      <c r="F27" s="21">
        <v>152920399</v>
      </c>
      <c r="G27" s="21">
        <v>159182365</v>
      </c>
      <c r="H27" s="21">
        <v>164942770</v>
      </c>
    </row>
    <row r="28" spans="1:8" ht="16.8" x14ac:dyDescent="0.4">
      <c r="A28" s="35" t="s">
        <v>27</v>
      </c>
      <c r="B28" s="23">
        <v>67</v>
      </c>
      <c r="C28" s="21">
        <v>28752437</v>
      </c>
      <c r="D28" s="21">
        <v>28836054</v>
      </c>
      <c r="E28" s="21">
        <v>28836054</v>
      </c>
      <c r="F28" s="21">
        <v>0</v>
      </c>
      <c r="G28" s="21">
        <v>0</v>
      </c>
      <c r="H28" s="21">
        <v>0</v>
      </c>
    </row>
    <row r="29" spans="1:8" ht="16.8" x14ac:dyDescent="0.4">
      <c r="A29" s="35" t="s">
        <v>28</v>
      </c>
      <c r="B29" s="23">
        <v>71</v>
      </c>
      <c r="C29" s="21">
        <v>31058508</v>
      </c>
      <c r="D29" s="21">
        <v>32933934</v>
      </c>
      <c r="E29" s="21">
        <v>92935767</v>
      </c>
      <c r="F29" s="21">
        <v>92093436</v>
      </c>
      <c r="G29" s="21">
        <v>89614301</v>
      </c>
      <c r="H29" s="21">
        <v>3811241</v>
      </c>
    </row>
    <row r="30" spans="1:8" ht="16.8" x14ac:dyDescent="0.4">
      <c r="A30" s="35" t="s">
        <v>29</v>
      </c>
      <c r="B30" s="23">
        <v>75</v>
      </c>
      <c r="C30" s="21">
        <v>675647199</v>
      </c>
      <c r="D30" s="21">
        <v>656945120</v>
      </c>
      <c r="E30" s="21">
        <v>674309627</v>
      </c>
      <c r="F30" s="21">
        <v>693690335</v>
      </c>
      <c r="G30" s="21">
        <v>844508022</v>
      </c>
      <c r="H30" s="21">
        <v>738418436</v>
      </c>
    </row>
    <row r="31" spans="1:8" ht="16.8" x14ac:dyDescent="0.4">
      <c r="A31" s="35" t="s">
        <v>30</v>
      </c>
      <c r="B31" s="23">
        <v>77</v>
      </c>
      <c r="C31" s="21">
        <v>713764408</v>
      </c>
      <c r="D31" s="21">
        <v>730196536</v>
      </c>
      <c r="E31" s="21">
        <v>747237001</v>
      </c>
      <c r="F31" s="21">
        <v>750275897</v>
      </c>
      <c r="G31" s="21">
        <v>767139188</v>
      </c>
      <c r="H31" s="21">
        <v>810900245</v>
      </c>
    </row>
    <row r="32" spans="1:8" ht="16.8" x14ac:dyDescent="0.4">
      <c r="A32" s="35" t="s">
        <v>31</v>
      </c>
      <c r="B32" s="23">
        <v>78</v>
      </c>
      <c r="C32" s="21">
        <v>411052805</v>
      </c>
      <c r="D32" s="21">
        <v>409457103</v>
      </c>
      <c r="E32" s="21">
        <v>410028156</v>
      </c>
      <c r="F32" s="21">
        <v>410827383</v>
      </c>
      <c r="G32" s="21">
        <v>423989158</v>
      </c>
      <c r="H32" s="21">
        <v>429549499</v>
      </c>
    </row>
    <row r="33" spans="1:8" ht="16.8" x14ac:dyDescent="0.4">
      <c r="A33" s="35" t="s">
        <v>32</v>
      </c>
      <c r="B33" s="23">
        <v>79</v>
      </c>
      <c r="C33" s="21">
        <v>2855947809</v>
      </c>
      <c r="D33" s="21">
        <v>2753014447</v>
      </c>
      <c r="E33" s="21">
        <v>2754570664</v>
      </c>
      <c r="F33" s="21">
        <v>2786605023</v>
      </c>
      <c r="G33" s="21">
        <v>2822246405</v>
      </c>
      <c r="H33" s="21">
        <v>2866988921</v>
      </c>
    </row>
    <row r="34" spans="1:8" ht="16.8" x14ac:dyDescent="0.4">
      <c r="A34" s="35" t="s">
        <v>33</v>
      </c>
      <c r="B34" s="23">
        <v>83</v>
      </c>
      <c r="C34" s="21">
        <v>77158390</v>
      </c>
      <c r="D34" s="21">
        <v>77730449</v>
      </c>
      <c r="E34" s="21">
        <v>78143064</v>
      </c>
      <c r="F34" s="21">
        <v>78612283</v>
      </c>
      <c r="G34" s="21">
        <v>79063901</v>
      </c>
      <c r="H34" s="21">
        <v>79649015</v>
      </c>
    </row>
    <row r="35" spans="1:8" ht="16.8" x14ac:dyDescent="0.4">
      <c r="A35" s="35" t="s">
        <v>34</v>
      </c>
      <c r="B35" s="23">
        <v>84</v>
      </c>
      <c r="C35" s="21">
        <v>57540524</v>
      </c>
      <c r="D35" s="21">
        <v>57933966</v>
      </c>
      <c r="E35" s="21">
        <v>57538191</v>
      </c>
      <c r="F35" s="21">
        <v>68559449</v>
      </c>
      <c r="G35" s="21">
        <v>116501127</v>
      </c>
      <c r="H35" s="21">
        <v>153451163</v>
      </c>
    </row>
    <row r="36" spans="1:8" ht="16.8" x14ac:dyDescent="0.4">
      <c r="A36" s="35" t="s">
        <v>35</v>
      </c>
      <c r="B36" s="23">
        <v>85</v>
      </c>
      <c r="C36" s="21">
        <v>12107613</v>
      </c>
      <c r="D36" s="21">
        <v>12414924</v>
      </c>
      <c r="E36" s="21">
        <v>12678891</v>
      </c>
      <c r="F36" s="21">
        <v>12977439</v>
      </c>
      <c r="G36" s="21">
        <v>13080259</v>
      </c>
      <c r="H36" s="21">
        <v>13111216</v>
      </c>
    </row>
    <row r="37" spans="1:8" ht="16.8" x14ac:dyDescent="0.4">
      <c r="A37" s="35" t="s">
        <v>36</v>
      </c>
      <c r="B37" s="23">
        <v>87</v>
      </c>
      <c r="C37" s="21">
        <v>22537365</v>
      </c>
      <c r="D37" s="21">
        <v>22633430</v>
      </c>
      <c r="E37" s="21">
        <v>23192470</v>
      </c>
      <c r="F37" s="21">
        <v>24319581</v>
      </c>
      <c r="G37" s="21">
        <v>24985729</v>
      </c>
      <c r="H37" s="21">
        <v>25980083</v>
      </c>
    </row>
    <row r="38" spans="1:8" ht="16.8" x14ac:dyDescent="0.4">
      <c r="A38" s="35" t="s">
        <v>37</v>
      </c>
      <c r="B38" s="23">
        <v>88</v>
      </c>
      <c r="C38" s="21">
        <v>6159076</v>
      </c>
      <c r="D38" s="21">
        <v>6497567</v>
      </c>
      <c r="E38" s="21">
        <v>0</v>
      </c>
      <c r="F38" s="21">
        <v>0</v>
      </c>
      <c r="G38" s="21">
        <v>0</v>
      </c>
      <c r="H38" s="21">
        <v>0</v>
      </c>
    </row>
    <row r="39" spans="1:8" ht="16.8" x14ac:dyDescent="0.4">
      <c r="A39" s="35" t="s">
        <v>38</v>
      </c>
      <c r="B39" s="23">
        <v>89</v>
      </c>
      <c r="C39" s="21">
        <v>63392249</v>
      </c>
      <c r="D39" s="21">
        <v>65040538</v>
      </c>
      <c r="E39" s="21">
        <v>70079972</v>
      </c>
      <c r="F39" s="21">
        <v>77309336</v>
      </c>
      <c r="G39" s="21">
        <v>81182923</v>
      </c>
      <c r="H39" s="21">
        <v>84679930</v>
      </c>
    </row>
    <row r="40" spans="1:8" ht="16.8" x14ac:dyDescent="0.4">
      <c r="A40" s="35" t="s">
        <v>39</v>
      </c>
      <c r="B40" s="23">
        <v>91</v>
      </c>
      <c r="C40" s="21">
        <v>573783286</v>
      </c>
      <c r="D40" s="21">
        <v>586116887</v>
      </c>
      <c r="E40" s="21">
        <v>591287766</v>
      </c>
      <c r="F40" s="21">
        <v>605728051</v>
      </c>
      <c r="G40" s="21">
        <v>623502248</v>
      </c>
      <c r="H40" s="21">
        <v>628612382</v>
      </c>
    </row>
    <row r="41" spans="1:8" ht="16.8" x14ac:dyDescent="0.4">
      <c r="A41" s="35" t="s">
        <v>40</v>
      </c>
      <c r="B41" s="23">
        <v>92</v>
      </c>
      <c r="C41" s="21">
        <v>42236917</v>
      </c>
      <c r="D41" s="21">
        <v>41542647</v>
      </c>
      <c r="E41" s="21">
        <v>42441094</v>
      </c>
      <c r="F41" s="21">
        <v>0</v>
      </c>
      <c r="G41" s="21">
        <v>0</v>
      </c>
      <c r="H41" s="21">
        <v>0</v>
      </c>
    </row>
    <row r="42" spans="1:8" ht="16.8" x14ac:dyDescent="0.4">
      <c r="A42" s="35" t="s">
        <v>41</v>
      </c>
      <c r="B42" s="23">
        <v>94</v>
      </c>
      <c r="C42" s="21">
        <v>16964609</v>
      </c>
      <c r="D42" s="21">
        <v>17109865</v>
      </c>
      <c r="E42" s="21">
        <v>11889778</v>
      </c>
      <c r="F42" s="21">
        <v>13325841</v>
      </c>
      <c r="G42" s="21">
        <v>13543347</v>
      </c>
      <c r="H42" s="21">
        <v>16137582</v>
      </c>
    </row>
    <row r="43" spans="1:8" ht="16.8" x14ac:dyDescent="0.4">
      <c r="A43" s="35" t="s">
        <v>42</v>
      </c>
      <c r="B43" s="23">
        <v>95</v>
      </c>
      <c r="C43" s="21">
        <v>37813799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</row>
    <row r="44" spans="1:8" ht="16.8" x14ac:dyDescent="0.4">
      <c r="A44" s="35" t="s">
        <v>43</v>
      </c>
      <c r="B44" s="23">
        <v>96</v>
      </c>
      <c r="C44" s="21">
        <v>191732603</v>
      </c>
      <c r="D44" s="21">
        <v>191942523</v>
      </c>
      <c r="E44" s="21">
        <v>189235648</v>
      </c>
      <c r="F44" s="21">
        <v>189397579</v>
      </c>
      <c r="G44" s="21">
        <v>189889870</v>
      </c>
      <c r="H44" s="21">
        <v>22127312</v>
      </c>
    </row>
    <row r="45" spans="1:8" ht="16.8" x14ac:dyDescent="0.4">
      <c r="A45" s="35" t="s">
        <v>44</v>
      </c>
      <c r="B45" s="23">
        <v>99</v>
      </c>
      <c r="C45" s="21">
        <v>162586150</v>
      </c>
      <c r="D45" s="21">
        <v>163227322</v>
      </c>
      <c r="E45" s="21">
        <v>164178663</v>
      </c>
      <c r="F45" s="21">
        <v>165125385</v>
      </c>
      <c r="G45" s="21">
        <v>168151243</v>
      </c>
      <c r="H45" s="21">
        <v>174856661</v>
      </c>
    </row>
    <row r="46" spans="1:8" ht="16.8" x14ac:dyDescent="0.4">
      <c r="A46" s="35" t="s">
        <v>45</v>
      </c>
      <c r="B46" s="23">
        <v>100</v>
      </c>
      <c r="C46" s="21">
        <v>5447017626</v>
      </c>
      <c r="D46" s="21">
        <v>5817093681</v>
      </c>
      <c r="E46" s="21">
        <v>6256148965</v>
      </c>
      <c r="F46" s="21">
        <v>7166655365</v>
      </c>
      <c r="G46" s="21">
        <v>9134500750</v>
      </c>
      <c r="H46" s="21">
        <v>10972918421</v>
      </c>
    </row>
    <row r="47" spans="1:8" ht="16.8" x14ac:dyDescent="0.4">
      <c r="A47" s="35" t="s">
        <v>46</v>
      </c>
      <c r="B47" s="23">
        <v>102</v>
      </c>
      <c r="C47" s="21">
        <v>24995214</v>
      </c>
      <c r="D47" s="21">
        <v>27283719</v>
      </c>
      <c r="E47" s="21">
        <v>27296619</v>
      </c>
      <c r="F47" s="21">
        <v>27319672</v>
      </c>
      <c r="G47" s="21">
        <v>27351216</v>
      </c>
      <c r="H47" s="21">
        <v>27232341</v>
      </c>
    </row>
    <row r="48" spans="1:8" ht="16.8" x14ac:dyDescent="0.4">
      <c r="A48" s="35" t="s">
        <v>47</v>
      </c>
      <c r="B48" s="23">
        <v>103</v>
      </c>
      <c r="C48" s="21">
        <v>968652986</v>
      </c>
      <c r="D48" s="21">
        <v>957330810</v>
      </c>
      <c r="E48" s="21">
        <v>1004483254</v>
      </c>
      <c r="F48" s="21">
        <v>825242492</v>
      </c>
      <c r="G48" s="21">
        <v>910736928</v>
      </c>
      <c r="H48" s="21">
        <v>970477136</v>
      </c>
    </row>
    <row r="49" spans="1:8" ht="16.8" x14ac:dyDescent="0.4">
      <c r="A49" s="35" t="s">
        <v>48</v>
      </c>
      <c r="B49" s="23">
        <v>104</v>
      </c>
      <c r="C49" s="21">
        <v>51234775</v>
      </c>
      <c r="D49" s="21">
        <v>53195998</v>
      </c>
      <c r="E49" s="21">
        <v>32458922</v>
      </c>
      <c r="F49" s="21">
        <v>0</v>
      </c>
      <c r="G49" s="21">
        <v>0</v>
      </c>
      <c r="H49" s="21">
        <v>0</v>
      </c>
    </row>
    <row r="50" spans="1:8" ht="16.8" x14ac:dyDescent="0.4">
      <c r="A50" s="35" t="s">
        <v>49</v>
      </c>
      <c r="B50" s="23">
        <v>107</v>
      </c>
      <c r="C50" s="21">
        <v>1351741921</v>
      </c>
      <c r="D50" s="21">
        <v>1353834971</v>
      </c>
      <c r="E50" s="21">
        <v>1389981294</v>
      </c>
      <c r="F50" s="21">
        <v>1511717118</v>
      </c>
      <c r="G50" s="21">
        <v>1885430094</v>
      </c>
      <c r="H50" s="21">
        <v>2036156840</v>
      </c>
    </row>
    <row r="51" spans="1:8" ht="16.8" x14ac:dyDescent="0.4">
      <c r="A51" s="35" t="s">
        <v>50</v>
      </c>
      <c r="B51" s="23">
        <v>108</v>
      </c>
      <c r="C51" s="21">
        <v>127623881</v>
      </c>
      <c r="D51" s="21">
        <v>127503908</v>
      </c>
      <c r="E51" s="21">
        <v>129207930</v>
      </c>
      <c r="F51" s="21">
        <v>139080124</v>
      </c>
      <c r="G51" s="21">
        <v>157555209</v>
      </c>
      <c r="H51" s="21">
        <v>170815755</v>
      </c>
    </row>
    <row r="52" spans="1:8" ht="16.8" x14ac:dyDescent="0.4">
      <c r="A52" s="35" t="s">
        <v>51</v>
      </c>
      <c r="B52" s="23">
        <v>113</v>
      </c>
      <c r="C52" s="21">
        <v>20292138</v>
      </c>
      <c r="D52" s="21">
        <v>9000712</v>
      </c>
      <c r="E52" s="21">
        <v>9000712</v>
      </c>
      <c r="F52" s="21">
        <v>9000712</v>
      </c>
      <c r="G52" s="21">
        <v>9000712</v>
      </c>
      <c r="H52" s="21">
        <v>9000712</v>
      </c>
    </row>
    <row r="53" spans="1:8" ht="16.8" x14ac:dyDescent="0.4">
      <c r="A53" s="35" t="s">
        <v>52</v>
      </c>
      <c r="B53" s="23">
        <v>114</v>
      </c>
      <c r="C53" s="21">
        <v>171760879</v>
      </c>
      <c r="D53" s="21">
        <v>169383778</v>
      </c>
      <c r="E53" s="21">
        <v>169788184</v>
      </c>
      <c r="F53" s="21">
        <v>178744735</v>
      </c>
      <c r="G53" s="21">
        <v>192513897</v>
      </c>
      <c r="H53" s="21">
        <v>201860394</v>
      </c>
    </row>
    <row r="54" spans="1:8" ht="16.8" x14ac:dyDescent="0.4">
      <c r="A54" s="35" t="s">
        <v>53</v>
      </c>
      <c r="B54" s="23">
        <v>115</v>
      </c>
      <c r="C54" s="21">
        <v>59525637</v>
      </c>
      <c r="D54" s="21">
        <v>61084889</v>
      </c>
      <c r="E54" s="21">
        <v>61343312</v>
      </c>
      <c r="F54" s="21">
        <v>61337186</v>
      </c>
      <c r="G54" s="21">
        <v>59533824</v>
      </c>
      <c r="H54" s="21">
        <v>57856967</v>
      </c>
    </row>
    <row r="55" spans="1:8" ht="16.8" x14ac:dyDescent="0.4">
      <c r="A55" s="35" t="s">
        <v>54</v>
      </c>
      <c r="B55" s="23">
        <v>119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</row>
    <row r="56" spans="1:8" ht="16.8" x14ac:dyDescent="0.4">
      <c r="A56" s="35" t="s">
        <v>55</v>
      </c>
      <c r="B56" s="23">
        <v>121</v>
      </c>
      <c r="C56" s="21">
        <v>10351494</v>
      </c>
      <c r="D56" s="21">
        <v>9178216</v>
      </c>
      <c r="E56" s="21">
        <v>9522927</v>
      </c>
      <c r="F56" s="21">
        <v>40281088</v>
      </c>
      <c r="G56" s="21">
        <v>25753533</v>
      </c>
      <c r="H56" s="21">
        <v>0</v>
      </c>
    </row>
    <row r="57" spans="1:8" ht="16.8" x14ac:dyDescent="0.4">
      <c r="A57" s="35" t="s">
        <v>56</v>
      </c>
      <c r="B57" s="23">
        <v>122</v>
      </c>
      <c r="C57" s="21">
        <v>201926149</v>
      </c>
      <c r="D57" s="21">
        <v>202524793</v>
      </c>
      <c r="E57" s="21">
        <v>206885252</v>
      </c>
      <c r="F57" s="21">
        <v>208535746</v>
      </c>
      <c r="G57" s="21">
        <v>212285649</v>
      </c>
      <c r="H57" s="21">
        <v>217414287</v>
      </c>
    </row>
    <row r="58" spans="1:8" ht="16.8" x14ac:dyDescent="0.4">
      <c r="A58" s="35" t="s">
        <v>57</v>
      </c>
      <c r="B58" s="23">
        <v>123</v>
      </c>
      <c r="C58" s="21">
        <v>207340879</v>
      </c>
      <c r="D58" s="21">
        <v>215739541</v>
      </c>
      <c r="E58" s="21">
        <v>224368051</v>
      </c>
      <c r="F58" s="21">
        <v>231013590</v>
      </c>
      <c r="G58" s="21">
        <v>238291744</v>
      </c>
      <c r="H58" s="21">
        <v>247806791</v>
      </c>
    </row>
    <row r="59" spans="1:8" ht="16.8" x14ac:dyDescent="0.4">
      <c r="A59" s="35" t="s">
        <v>58</v>
      </c>
      <c r="B59" s="23">
        <v>124</v>
      </c>
      <c r="C59" s="21">
        <v>22347212</v>
      </c>
      <c r="D59" s="21">
        <v>23971444</v>
      </c>
      <c r="E59" s="21">
        <v>24663202</v>
      </c>
      <c r="F59" s="21">
        <v>25424988</v>
      </c>
      <c r="G59" s="21">
        <v>26005969</v>
      </c>
      <c r="H59" s="21">
        <v>35730961</v>
      </c>
    </row>
    <row r="60" spans="1:8" ht="16.8" x14ac:dyDescent="0.4">
      <c r="A60" s="35" t="s">
        <v>59</v>
      </c>
      <c r="B60" s="23">
        <v>131</v>
      </c>
      <c r="C60" s="21">
        <v>222640053</v>
      </c>
      <c r="D60" s="21">
        <v>226991750</v>
      </c>
      <c r="E60" s="21">
        <v>230701799</v>
      </c>
      <c r="F60" s="21">
        <v>251474012</v>
      </c>
      <c r="G60" s="21">
        <v>186219216</v>
      </c>
      <c r="H60" s="21">
        <v>203053160</v>
      </c>
    </row>
    <row r="61" spans="1:8" ht="16.8" x14ac:dyDescent="0.4">
      <c r="A61" s="35" t="s">
        <v>60</v>
      </c>
      <c r="B61" s="23">
        <v>132</v>
      </c>
      <c r="C61" s="21">
        <v>92287969</v>
      </c>
      <c r="D61" s="21">
        <v>94940389</v>
      </c>
      <c r="E61" s="21">
        <v>97749711</v>
      </c>
      <c r="F61" s="21">
        <v>98329461</v>
      </c>
      <c r="G61" s="21">
        <v>102973460</v>
      </c>
      <c r="H61" s="21">
        <v>103845395</v>
      </c>
    </row>
    <row r="62" spans="1:8" ht="16.8" x14ac:dyDescent="0.4">
      <c r="A62" s="35" t="s">
        <v>61</v>
      </c>
      <c r="B62" s="23">
        <v>133</v>
      </c>
      <c r="C62" s="21">
        <v>534026259</v>
      </c>
      <c r="D62" s="21">
        <v>543726775</v>
      </c>
      <c r="E62" s="21">
        <v>554115321</v>
      </c>
      <c r="F62" s="21">
        <v>561912325</v>
      </c>
      <c r="G62" s="21">
        <v>573518412</v>
      </c>
      <c r="H62" s="21">
        <v>594793536</v>
      </c>
    </row>
    <row r="63" spans="1:8" ht="16.8" x14ac:dyDescent="0.4">
      <c r="A63" s="35" t="s">
        <v>62</v>
      </c>
      <c r="B63" s="23">
        <v>134</v>
      </c>
      <c r="C63" s="21">
        <v>251886016</v>
      </c>
      <c r="D63" s="21">
        <v>254237106</v>
      </c>
      <c r="E63" s="21">
        <v>255997411</v>
      </c>
      <c r="F63" s="21">
        <v>257517406</v>
      </c>
      <c r="G63" s="21">
        <v>262359309</v>
      </c>
      <c r="H63" s="21">
        <v>269257983</v>
      </c>
    </row>
    <row r="64" spans="1:8" ht="16.8" x14ac:dyDescent="0.4">
      <c r="A64" s="35" t="s">
        <v>63</v>
      </c>
      <c r="B64" s="23">
        <v>136</v>
      </c>
      <c r="C64" s="21">
        <v>301502748</v>
      </c>
      <c r="D64" s="21">
        <v>301503222</v>
      </c>
      <c r="E64" s="21">
        <v>301604770</v>
      </c>
      <c r="F64" s="21">
        <v>301711395</v>
      </c>
      <c r="G64" s="21">
        <v>302347996</v>
      </c>
      <c r="H64" s="21">
        <v>302976180</v>
      </c>
    </row>
    <row r="65" spans="1:8" ht="16.8" x14ac:dyDescent="0.4">
      <c r="A65" s="35" t="s">
        <v>64</v>
      </c>
      <c r="B65" s="23">
        <v>139</v>
      </c>
      <c r="C65" s="21">
        <v>110999354</v>
      </c>
      <c r="D65" s="21">
        <v>112867043</v>
      </c>
      <c r="E65" s="21">
        <v>42354000</v>
      </c>
      <c r="F65" s="21">
        <v>42386660</v>
      </c>
      <c r="G65" s="21">
        <v>42782114</v>
      </c>
      <c r="H65" s="21">
        <v>42876235</v>
      </c>
    </row>
    <row r="66" spans="1:8" ht="16.8" x14ac:dyDescent="0.4">
      <c r="A66" s="35" t="s">
        <v>65</v>
      </c>
      <c r="B66" s="23">
        <v>142</v>
      </c>
      <c r="C66" s="21">
        <v>46912156</v>
      </c>
      <c r="D66" s="21">
        <v>49404881</v>
      </c>
      <c r="E66" s="21">
        <v>51788917</v>
      </c>
      <c r="F66" s="21">
        <v>55232132</v>
      </c>
      <c r="G66" s="21">
        <v>56516910</v>
      </c>
      <c r="H66" s="21">
        <v>57513294</v>
      </c>
    </row>
    <row r="67" spans="1:8" ht="16.8" x14ac:dyDescent="0.4">
      <c r="A67" s="35" t="s">
        <v>66</v>
      </c>
      <c r="B67" s="23">
        <v>143</v>
      </c>
      <c r="C67" s="21">
        <v>1829181834</v>
      </c>
      <c r="D67" s="21">
        <v>1786795155</v>
      </c>
      <c r="E67" s="21">
        <v>1825242665</v>
      </c>
      <c r="F67" s="21">
        <v>1802750141</v>
      </c>
      <c r="G67" s="21">
        <v>1813011168</v>
      </c>
      <c r="H67" s="21">
        <v>1847304006</v>
      </c>
    </row>
    <row r="68" spans="1:8" ht="16.8" x14ac:dyDescent="0.4">
      <c r="A68" s="35" t="s">
        <v>67</v>
      </c>
      <c r="B68" s="23">
        <v>144</v>
      </c>
      <c r="C68" s="21"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</row>
    <row r="69" spans="1:8" ht="16.8" x14ac:dyDescent="0.4">
      <c r="A69" s="35" t="s">
        <v>68</v>
      </c>
      <c r="B69" s="23">
        <v>145</v>
      </c>
      <c r="C69" s="21">
        <v>5381022</v>
      </c>
      <c r="D69" s="21">
        <v>7664008</v>
      </c>
      <c r="E69" s="21">
        <v>9489977</v>
      </c>
      <c r="F69" s="21">
        <v>9152107</v>
      </c>
      <c r="G69" s="21">
        <v>10135233</v>
      </c>
      <c r="H69" s="21">
        <v>12106346</v>
      </c>
    </row>
    <row r="70" spans="1:8" ht="16.8" x14ac:dyDescent="0.4">
      <c r="A70" s="35" t="s">
        <v>69</v>
      </c>
      <c r="B70" s="23">
        <v>147</v>
      </c>
      <c r="C70" s="21">
        <v>341388498</v>
      </c>
      <c r="D70" s="21">
        <v>344999583</v>
      </c>
      <c r="E70" s="21">
        <v>338606706</v>
      </c>
      <c r="F70" s="21">
        <v>701743867</v>
      </c>
      <c r="G70" s="21">
        <v>2048113316</v>
      </c>
      <c r="H70" s="21">
        <v>2906987643</v>
      </c>
    </row>
    <row r="71" spans="1:8" ht="16.8" x14ac:dyDescent="0.4">
      <c r="A71" s="35" t="s">
        <v>70</v>
      </c>
      <c r="B71" s="23">
        <v>148</v>
      </c>
      <c r="C71" s="21">
        <v>426036833</v>
      </c>
      <c r="D71" s="21">
        <v>429835356</v>
      </c>
      <c r="E71" s="21">
        <v>437480789</v>
      </c>
      <c r="F71" s="21">
        <v>449347884</v>
      </c>
      <c r="G71" s="21">
        <v>403738165</v>
      </c>
      <c r="H71" s="21">
        <v>409238898</v>
      </c>
    </row>
    <row r="72" spans="1:8" ht="16.8" x14ac:dyDescent="0.4">
      <c r="A72" s="35" t="s">
        <v>71</v>
      </c>
      <c r="B72" s="23">
        <v>149</v>
      </c>
      <c r="C72" s="21">
        <v>45272922</v>
      </c>
      <c r="D72" s="21">
        <v>45389396</v>
      </c>
      <c r="E72" s="21">
        <v>45389396</v>
      </c>
      <c r="F72" s="21">
        <v>45419738</v>
      </c>
      <c r="G72" s="21">
        <v>45414396</v>
      </c>
      <c r="H72" s="21">
        <v>45414396</v>
      </c>
    </row>
    <row r="73" spans="1:8" ht="16.8" x14ac:dyDescent="0.4">
      <c r="A73" s="35" t="s">
        <v>72</v>
      </c>
      <c r="B73" s="23">
        <v>150</v>
      </c>
      <c r="C73" s="21">
        <v>3701133</v>
      </c>
      <c r="D73" s="21">
        <v>3701133</v>
      </c>
      <c r="E73" s="21">
        <v>0</v>
      </c>
      <c r="F73" s="21">
        <v>0</v>
      </c>
      <c r="G73" s="21">
        <v>0</v>
      </c>
      <c r="H73" s="21">
        <v>0</v>
      </c>
    </row>
    <row r="74" spans="1:8" ht="16.8" x14ac:dyDescent="0.4">
      <c r="A74" s="35" t="s">
        <v>73</v>
      </c>
      <c r="B74" s="23">
        <v>151</v>
      </c>
      <c r="C74" s="21">
        <v>72094502</v>
      </c>
      <c r="D74" s="21">
        <v>73639573</v>
      </c>
      <c r="E74" s="21">
        <v>76013718</v>
      </c>
      <c r="F74" s="21">
        <v>93202155</v>
      </c>
      <c r="G74" s="21">
        <v>95529554</v>
      </c>
      <c r="H74" s="21">
        <v>97537096</v>
      </c>
    </row>
    <row r="75" spans="1:8" ht="16.8" x14ac:dyDescent="0.4">
      <c r="A75" s="35" t="s">
        <v>74</v>
      </c>
      <c r="B75" s="23">
        <v>153</v>
      </c>
      <c r="C75" s="21">
        <v>169834268</v>
      </c>
      <c r="D75" s="21">
        <v>187174131</v>
      </c>
      <c r="E75" s="21">
        <v>328691897</v>
      </c>
      <c r="F75" s="21">
        <v>331678938</v>
      </c>
      <c r="G75" s="21">
        <v>335217978</v>
      </c>
      <c r="H75" s="21">
        <v>340110850</v>
      </c>
    </row>
    <row r="76" spans="1:8" ht="16.8" x14ac:dyDescent="0.4">
      <c r="A76" s="35" t="s">
        <v>75</v>
      </c>
      <c r="B76" s="23">
        <v>154</v>
      </c>
      <c r="C76" s="21">
        <v>4557907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</row>
    <row r="77" spans="1:8" ht="16.8" x14ac:dyDescent="0.4">
      <c r="A77" s="35" t="s">
        <v>76</v>
      </c>
      <c r="B77" s="23">
        <v>157</v>
      </c>
      <c r="C77" s="21">
        <v>1671860585</v>
      </c>
      <c r="D77" s="21">
        <v>1035494395</v>
      </c>
      <c r="E77" s="21">
        <v>1062195612</v>
      </c>
      <c r="F77" s="21">
        <v>1099181203</v>
      </c>
      <c r="G77" s="21">
        <v>1191682852</v>
      </c>
      <c r="H77" s="21">
        <v>2862570994</v>
      </c>
    </row>
    <row r="78" spans="1:8" ht="16.8" x14ac:dyDescent="0.4">
      <c r="A78" s="35" t="s">
        <v>77</v>
      </c>
      <c r="B78" s="23">
        <v>158</v>
      </c>
      <c r="C78" s="21">
        <v>490182056</v>
      </c>
      <c r="D78" s="21">
        <v>591531838</v>
      </c>
      <c r="E78" s="21">
        <v>1066795953</v>
      </c>
      <c r="F78" s="21">
        <v>1450770299</v>
      </c>
      <c r="G78" s="21">
        <v>1659554983</v>
      </c>
      <c r="H78" s="21">
        <v>2036123379</v>
      </c>
    </row>
    <row r="79" spans="1:8" ht="16.8" x14ac:dyDescent="0.4">
      <c r="A79" s="35" t="s">
        <v>78</v>
      </c>
      <c r="B79" s="23">
        <v>162</v>
      </c>
      <c r="C79" s="21">
        <v>4425273</v>
      </c>
      <c r="D79" s="21">
        <v>10984242</v>
      </c>
      <c r="E79" s="21">
        <v>32938832</v>
      </c>
      <c r="F79" s="21">
        <v>37251517</v>
      </c>
      <c r="G79" s="21">
        <v>39097450</v>
      </c>
      <c r="H79" s="21">
        <v>39168021</v>
      </c>
    </row>
    <row r="80" spans="1:8" ht="16.8" x14ac:dyDescent="0.4">
      <c r="A80" s="35" t="s">
        <v>79</v>
      </c>
      <c r="B80" s="23">
        <v>164</v>
      </c>
      <c r="C80" s="21">
        <v>47194828</v>
      </c>
      <c r="D80" s="21">
        <v>47409878</v>
      </c>
      <c r="E80" s="21">
        <v>47444495</v>
      </c>
      <c r="F80" s="21">
        <v>47481899</v>
      </c>
      <c r="G80" s="21">
        <v>48385502</v>
      </c>
      <c r="H80" s="21">
        <v>49672156</v>
      </c>
    </row>
    <row r="81" spans="1:8" ht="16.8" x14ac:dyDescent="0.4">
      <c r="A81" s="35" t="s">
        <v>80</v>
      </c>
      <c r="B81" s="23">
        <v>165</v>
      </c>
      <c r="C81" s="21">
        <v>21903101</v>
      </c>
      <c r="D81" s="21">
        <v>20621700</v>
      </c>
      <c r="E81" s="21">
        <v>20725126</v>
      </c>
      <c r="F81" s="21">
        <v>20828799</v>
      </c>
      <c r="G81" s="21">
        <v>20845112</v>
      </c>
      <c r="H81" s="21">
        <v>20845111</v>
      </c>
    </row>
    <row r="82" spans="1:8" ht="16.8" x14ac:dyDescent="0.4">
      <c r="A82" s="35" t="s">
        <v>81</v>
      </c>
      <c r="B82" s="23">
        <v>167</v>
      </c>
      <c r="C82" s="21">
        <v>93291141</v>
      </c>
      <c r="D82" s="21">
        <v>121659501</v>
      </c>
      <c r="E82" s="21">
        <v>160668991</v>
      </c>
      <c r="F82" s="21">
        <v>179936566</v>
      </c>
      <c r="G82" s="21">
        <v>179922524</v>
      </c>
      <c r="H82" s="21">
        <v>180018993</v>
      </c>
    </row>
    <row r="83" spans="1:8" ht="16.8" x14ac:dyDescent="0.4">
      <c r="A83" s="35" t="s">
        <v>82</v>
      </c>
      <c r="B83" s="23">
        <v>169</v>
      </c>
      <c r="C83" s="21">
        <v>197964935</v>
      </c>
      <c r="D83" s="21">
        <v>196527263</v>
      </c>
      <c r="E83" s="21">
        <v>195992486</v>
      </c>
      <c r="F83" s="21">
        <v>181604452</v>
      </c>
      <c r="G83" s="21">
        <v>170225492</v>
      </c>
      <c r="H83" s="21">
        <v>0</v>
      </c>
    </row>
    <row r="84" spans="1:8" ht="16.8" x14ac:dyDescent="0.4">
      <c r="A84" s="35" t="s">
        <v>83</v>
      </c>
      <c r="B84" s="23">
        <v>171</v>
      </c>
      <c r="C84" s="21">
        <v>32169709</v>
      </c>
      <c r="D84" s="21">
        <v>32287982</v>
      </c>
      <c r="E84" s="21">
        <v>33216079</v>
      </c>
      <c r="F84" s="21">
        <v>33235507</v>
      </c>
      <c r="G84" s="21">
        <v>33499895</v>
      </c>
      <c r="H84" s="21">
        <v>33608749</v>
      </c>
    </row>
    <row r="85" spans="1:8" ht="16.8" x14ac:dyDescent="0.4">
      <c r="A85" s="35" t="s">
        <v>84</v>
      </c>
      <c r="B85" s="23">
        <v>173</v>
      </c>
      <c r="C85" s="21">
        <v>27847501</v>
      </c>
      <c r="D85" s="21">
        <v>29245756</v>
      </c>
      <c r="E85" s="21">
        <v>29676506</v>
      </c>
      <c r="F85" s="21">
        <v>29695121</v>
      </c>
      <c r="G85" s="21">
        <v>33666326</v>
      </c>
      <c r="H85" s="21">
        <v>40787641</v>
      </c>
    </row>
    <row r="86" spans="1:8" ht="16.8" x14ac:dyDescent="0.4">
      <c r="A86" s="35" t="s">
        <v>85</v>
      </c>
      <c r="B86" s="23">
        <v>175</v>
      </c>
      <c r="C86" s="21">
        <v>85133033</v>
      </c>
      <c r="D86" s="21">
        <v>86048578</v>
      </c>
      <c r="E86" s="21">
        <v>88321013</v>
      </c>
      <c r="F86" s="21">
        <v>93765145</v>
      </c>
      <c r="G86" s="21">
        <v>99597087</v>
      </c>
      <c r="H86" s="21">
        <v>117322351</v>
      </c>
    </row>
    <row r="87" spans="1:8" ht="16.8" x14ac:dyDescent="0.4">
      <c r="A87" s="35" t="s">
        <v>86</v>
      </c>
      <c r="B87" s="23">
        <v>176</v>
      </c>
      <c r="C87" s="21">
        <v>59606280</v>
      </c>
      <c r="D87" s="21">
        <v>61135391</v>
      </c>
      <c r="E87" s="21">
        <v>65328950</v>
      </c>
      <c r="F87" s="21">
        <v>93118999</v>
      </c>
      <c r="G87" s="21">
        <v>111561493</v>
      </c>
      <c r="H87" s="21">
        <v>113459671</v>
      </c>
    </row>
    <row r="88" spans="1:8" ht="16.8" x14ac:dyDescent="0.4">
      <c r="A88" s="35" t="s">
        <v>87</v>
      </c>
      <c r="B88" s="23">
        <v>177</v>
      </c>
      <c r="C88" s="21">
        <v>224221297</v>
      </c>
      <c r="D88" s="21">
        <v>229897497</v>
      </c>
      <c r="E88" s="21">
        <v>235086302</v>
      </c>
      <c r="F88" s="21">
        <v>247838697</v>
      </c>
      <c r="G88" s="21">
        <v>265085161</v>
      </c>
      <c r="H88" s="21">
        <v>270985403</v>
      </c>
    </row>
    <row r="89" spans="1:8" ht="16.8" x14ac:dyDescent="0.4">
      <c r="A89" s="35" t="s">
        <v>88</v>
      </c>
      <c r="B89" s="23">
        <v>180</v>
      </c>
      <c r="C89" s="21">
        <v>1641879187</v>
      </c>
      <c r="D89" s="21">
        <v>1825032221</v>
      </c>
      <c r="E89" s="21">
        <v>1845078889</v>
      </c>
      <c r="F89" s="21">
        <v>1838551737</v>
      </c>
      <c r="G89" s="21">
        <v>2147603453</v>
      </c>
      <c r="H89" s="21">
        <v>2194841164</v>
      </c>
    </row>
    <row r="90" spans="1:8" ht="16.8" x14ac:dyDescent="0.4">
      <c r="A90" s="35" t="s">
        <v>89</v>
      </c>
      <c r="B90" s="23">
        <v>181</v>
      </c>
      <c r="C90" s="21">
        <v>148667361</v>
      </c>
      <c r="D90" s="21">
        <v>160124828</v>
      </c>
      <c r="E90" s="21">
        <v>164503333</v>
      </c>
      <c r="F90" s="21">
        <v>166739680</v>
      </c>
      <c r="G90" s="21">
        <v>172347649</v>
      </c>
      <c r="H90" s="21">
        <v>180144980</v>
      </c>
    </row>
    <row r="91" spans="1:8" ht="16.8" x14ac:dyDescent="0.4">
      <c r="A91" s="35" t="s">
        <v>90</v>
      </c>
      <c r="B91" s="23">
        <v>182</v>
      </c>
      <c r="C91" s="21">
        <v>64706606</v>
      </c>
      <c r="D91" s="21">
        <v>66260714</v>
      </c>
      <c r="E91" s="21">
        <v>67289118</v>
      </c>
      <c r="F91" s="21">
        <v>78386562</v>
      </c>
      <c r="G91" s="21">
        <v>87127493</v>
      </c>
      <c r="H91" s="21">
        <v>105851473</v>
      </c>
    </row>
    <row r="92" spans="1:8" ht="16.8" x14ac:dyDescent="0.4">
      <c r="A92" s="35" t="s">
        <v>91</v>
      </c>
      <c r="B92" s="23">
        <v>183</v>
      </c>
      <c r="C92" s="21">
        <v>176333350</v>
      </c>
      <c r="D92" s="21">
        <v>179325035</v>
      </c>
      <c r="E92" s="21">
        <v>188431156</v>
      </c>
      <c r="F92" s="21">
        <v>203145873</v>
      </c>
      <c r="G92" s="21">
        <v>210676615</v>
      </c>
      <c r="H92" s="21">
        <v>223856760</v>
      </c>
    </row>
    <row r="93" spans="1:8" ht="16.8" x14ac:dyDescent="0.4">
      <c r="A93" s="35" t="s">
        <v>92</v>
      </c>
      <c r="B93" s="23">
        <v>184</v>
      </c>
      <c r="C93" s="21">
        <v>60018875</v>
      </c>
      <c r="D93" s="21">
        <v>60708598</v>
      </c>
      <c r="E93" s="21">
        <v>68967042</v>
      </c>
      <c r="F93" s="21">
        <v>124088451</v>
      </c>
      <c r="G93" s="21">
        <v>245899290</v>
      </c>
      <c r="H93" s="21">
        <v>253216554</v>
      </c>
    </row>
    <row r="94" spans="1:8" ht="16.8" x14ac:dyDescent="0.4">
      <c r="A94" s="35" t="s">
        <v>93</v>
      </c>
      <c r="B94" s="23">
        <v>186</v>
      </c>
      <c r="C94" s="21">
        <v>68450017</v>
      </c>
      <c r="D94" s="21">
        <v>69012926</v>
      </c>
      <c r="E94" s="21">
        <v>61899559</v>
      </c>
      <c r="F94" s="21">
        <v>0</v>
      </c>
      <c r="G94" s="21">
        <v>0</v>
      </c>
      <c r="H94" s="21">
        <v>0</v>
      </c>
    </row>
    <row r="95" spans="1:8" ht="16.8" x14ac:dyDescent="0.4">
      <c r="A95" s="35" t="s">
        <v>94</v>
      </c>
      <c r="B95" s="23">
        <v>187</v>
      </c>
      <c r="C95" s="21">
        <v>641091215</v>
      </c>
      <c r="D95" s="21">
        <v>646122357</v>
      </c>
      <c r="E95" s="21">
        <v>683120460</v>
      </c>
      <c r="F95" s="21">
        <v>808406543</v>
      </c>
      <c r="G95" s="21">
        <v>877766929</v>
      </c>
      <c r="H95" s="21">
        <v>1098679704</v>
      </c>
    </row>
    <row r="96" spans="1:8" ht="16.8" x14ac:dyDescent="0.4">
      <c r="A96" s="35" t="s">
        <v>95</v>
      </c>
      <c r="B96" s="23">
        <v>188</v>
      </c>
      <c r="C96" s="21">
        <v>3926741</v>
      </c>
      <c r="D96" s="21">
        <v>7494723</v>
      </c>
      <c r="E96" s="21">
        <v>1742862</v>
      </c>
      <c r="F96" s="21">
        <v>1829109</v>
      </c>
      <c r="G96" s="21">
        <v>1979157</v>
      </c>
      <c r="H96" s="21">
        <v>2055254</v>
      </c>
    </row>
    <row r="97" spans="1:8" ht="16.8" x14ac:dyDescent="0.4">
      <c r="A97" s="35" t="s">
        <v>96</v>
      </c>
      <c r="B97" s="23">
        <v>190</v>
      </c>
      <c r="C97" s="21">
        <v>22758073</v>
      </c>
      <c r="D97" s="21">
        <v>25819158</v>
      </c>
      <c r="E97" s="21">
        <v>27465468</v>
      </c>
      <c r="F97" s="21">
        <v>32467401</v>
      </c>
      <c r="G97" s="21">
        <v>36675303</v>
      </c>
      <c r="H97" s="21">
        <v>43860370</v>
      </c>
    </row>
    <row r="98" spans="1:8" ht="16.8" x14ac:dyDescent="0.4">
      <c r="A98" s="35" t="s">
        <v>97</v>
      </c>
      <c r="B98" s="23">
        <v>194</v>
      </c>
      <c r="C98" s="21">
        <v>7428460</v>
      </c>
      <c r="D98" s="21">
        <v>26264937</v>
      </c>
      <c r="E98" s="21">
        <v>0</v>
      </c>
      <c r="F98" s="21">
        <v>0</v>
      </c>
      <c r="G98" s="21">
        <v>0</v>
      </c>
      <c r="H98" s="21">
        <v>0</v>
      </c>
    </row>
    <row r="99" spans="1:8" ht="16.8" x14ac:dyDescent="0.4">
      <c r="A99" s="35" t="s">
        <v>98</v>
      </c>
      <c r="B99" s="23">
        <v>195</v>
      </c>
      <c r="C99" s="21">
        <v>14900000</v>
      </c>
      <c r="D99" s="21">
        <v>14900000</v>
      </c>
      <c r="E99" s="21">
        <v>14900000</v>
      </c>
      <c r="F99" s="21">
        <v>14900000</v>
      </c>
      <c r="G99" s="21">
        <v>14900000</v>
      </c>
      <c r="H99" s="21">
        <v>14900000</v>
      </c>
    </row>
    <row r="100" spans="1:8" ht="16.8" x14ac:dyDescent="0.4">
      <c r="A100" s="35" t="s">
        <v>99</v>
      </c>
      <c r="B100" s="23">
        <v>196</v>
      </c>
      <c r="C100" s="21">
        <v>109195892</v>
      </c>
      <c r="D100" s="21">
        <v>117930026</v>
      </c>
      <c r="E100" s="21">
        <v>118454943</v>
      </c>
      <c r="F100" s="21">
        <v>118492670</v>
      </c>
      <c r="G100" s="21">
        <v>118416153</v>
      </c>
      <c r="H100" s="21">
        <v>118418720</v>
      </c>
    </row>
    <row r="101" spans="1:8" ht="16.8" x14ac:dyDescent="0.4">
      <c r="A101" s="35" t="s">
        <v>100</v>
      </c>
      <c r="B101" s="23">
        <v>197</v>
      </c>
      <c r="C101" s="21">
        <v>24627930</v>
      </c>
      <c r="D101" s="21">
        <v>24737987</v>
      </c>
      <c r="E101" s="21">
        <v>24750008</v>
      </c>
      <c r="F101" s="21">
        <v>24750008</v>
      </c>
      <c r="G101" s="21">
        <v>24750008</v>
      </c>
      <c r="H101" s="21">
        <v>25301895</v>
      </c>
    </row>
    <row r="102" spans="1:8" ht="16.8" x14ac:dyDescent="0.4">
      <c r="A102" s="35" t="s">
        <v>101</v>
      </c>
      <c r="B102" s="23">
        <v>199</v>
      </c>
      <c r="C102" s="21">
        <v>0</v>
      </c>
      <c r="D102" s="21">
        <v>0</v>
      </c>
      <c r="E102" s="21">
        <v>0</v>
      </c>
      <c r="F102" s="21">
        <v>0</v>
      </c>
      <c r="G102" s="21">
        <v>0</v>
      </c>
      <c r="H102" s="21">
        <v>0</v>
      </c>
    </row>
    <row r="103" spans="1:8" ht="16.8" x14ac:dyDescent="0.4">
      <c r="A103" s="35" t="s">
        <v>102</v>
      </c>
      <c r="B103" s="23">
        <v>214</v>
      </c>
      <c r="C103" s="21">
        <v>94669249</v>
      </c>
      <c r="D103" s="21">
        <v>94865867</v>
      </c>
      <c r="E103" s="21">
        <v>96882974</v>
      </c>
      <c r="F103" s="21">
        <v>111869715</v>
      </c>
      <c r="G103" s="21">
        <v>161963541</v>
      </c>
      <c r="H103" s="21">
        <v>268973368</v>
      </c>
    </row>
    <row r="104" spans="1:8" ht="16.8" x14ac:dyDescent="0.4">
      <c r="A104" s="35" t="s">
        <v>103</v>
      </c>
      <c r="B104" s="23">
        <v>215</v>
      </c>
      <c r="C104" s="21">
        <v>0</v>
      </c>
      <c r="D104" s="21">
        <v>0</v>
      </c>
      <c r="E104" s="21">
        <v>0</v>
      </c>
      <c r="F104" s="21">
        <v>0</v>
      </c>
      <c r="G104" s="21">
        <v>0</v>
      </c>
      <c r="H104" s="21">
        <v>0</v>
      </c>
    </row>
    <row r="105" spans="1:8" ht="16.8" x14ac:dyDescent="0.4">
      <c r="A105" s="35" t="s">
        <v>104</v>
      </c>
      <c r="B105" s="23">
        <v>216</v>
      </c>
      <c r="C105" s="21">
        <v>277071975</v>
      </c>
      <c r="D105" s="21">
        <v>316776618</v>
      </c>
      <c r="E105" s="21">
        <v>433150513</v>
      </c>
      <c r="F105" s="21">
        <v>685062099</v>
      </c>
      <c r="G105" s="21">
        <v>920020440</v>
      </c>
      <c r="H105" s="21">
        <v>1361332335</v>
      </c>
    </row>
    <row r="106" spans="1:8" ht="16.8" x14ac:dyDescent="0.4">
      <c r="A106" s="35" t="s">
        <v>105</v>
      </c>
      <c r="B106" s="23">
        <v>217</v>
      </c>
      <c r="C106" s="21">
        <v>80178605</v>
      </c>
      <c r="D106" s="21">
        <v>81767460</v>
      </c>
      <c r="E106" s="21">
        <v>90694573</v>
      </c>
      <c r="F106" s="21">
        <v>31856428</v>
      </c>
      <c r="G106" s="21">
        <v>37646014</v>
      </c>
      <c r="H106" s="21">
        <v>32928561</v>
      </c>
    </row>
    <row r="107" spans="1:8" ht="16.8" x14ac:dyDescent="0.4">
      <c r="A107" s="35" t="s">
        <v>106</v>
      </c>
      <c r="B107" s="23">
        <v>219</v>
      </c>
      <c r="C107" s="21">
        <v>1933865</v>
      </c>
      <c r="D107" s="21">
        <v>1933865</v>
      </c>
      <c r="E107" s="21">
        <v>1933865</v>
      </c>
      <c r="F107" s="21">
        <v>1933865</v>
      </c>
      <c r="G107" s="21">
        <v>1933865</v>
      </c>
      <c r="H107" s="21">
        <v>1933865</v>
      </c>
    </row>
    <row r="108" spans="1:8" ht="16.8" x14ac:dyDescent="0.4">
      <c r="A108" s="35" t="s">
        <v>107</v>
      </c>
      <c r="B108" s="23">
        <v>221</v>
      </c>
      <c r="C108" s="21">
        <v>299961773</v>
      </c>
      <c r="D108" s="21">
        <v>299806951</v>
      </c>
      <c r="E108" s="21">
        <v>299719070</v>
      </c>
      <c r="F108" s="21">
        <v>299723597</v>
      </c>
      <c r="G108" s="21">
        <v>302357826</v>
      </c>
      <c r="H108" s="21">
        <v>304525842</v>
      </c>
    </row>
    <row r="109" spans="1:8" ht="16.8" x14ac:dyDescent="0.4">
      <c r="A109" s="35" t="s">
        <v>108</v>
      </c>
      <c r="B109" s="23">
        <v>223</v>
      </c>
      <c r="C109" s="21">
        <v>134739827</v>
      </c>
      <c r="D109" s="21">
        <v>141167445</v>
      </c>
      <c r="E109" s="21">
        <v>143838311</v>
      </c>
      <c r="F109" s="21">
        <v>147666419</v>
      </c>
      <c r="G109" s="21">
        <v>150397035</v>
      </c>
      <c r="H109" s="21">
        <v>158748977</v>
      </c>
    </row>
    <row r="110" spans="1:8" ht="16.8" x14ac:dyDescent="0.4">
      <c r="A110" s="35" t="s">
        <v>109</v>
      </c>
      <c r="B110" s="23">
        <v>225</v>
      </c>
      <c r="C110" s="21">
        <v>461208874</v>
      </c>
      <c r="D110" s="21">
        <v>471094558</v>
      </c>
      <c r="E110" s="21">
        <v>478921076</v>
      </c>
      <c r="F110" s="21">
        <v>297137924</v>
      </c>
      <c r="G110" s="21">
        <v>305819828</v>
      </c>
      <c r="H110" s="21">
        <v>321181731</v>
      </c>
    </row>
    <row r="111" spans="1:8" ht="16.8" x14ac:dyDescent="0.4">
      <c r="A111" s="35" t="s">
        <v>110</v>
      </c>
      <c r="B111" s="23">
        <v>227</v>
      </c>
      <c r="C111" s="21">
        <v>361009</v>
      </c>
      <c r="D111" s="21">
        <v>361009</v>
      </c>
      <c r="E111" s="21">
        <v>361009</v>
      </c>
      <c r="F111" s="21">
        <v>361009</v>
      </c>
      <c r="G111" s="21">
        <v>361009</v>
      </c>
      <c r="H111" s="21">
        <v>361009</v>
      </c>
    </row>
    <row r="112" spans="1:8" ht="16.8" x14ac:dyDescent="0.4">
      <c r="A112" s="35" t="s">
        <v>111</v>
      </c>
      <c r="B112" s="23">
        <v>228</v>
      </c>
      <c r="C112" s="21">
        <v>1193965587</v>
      </c>
      <c r="D112" s="21">
        <v>1245936933</v>
      </c>
      <c r="E112" s="21">
        <v>1325035525</v>
      </c>
      <c r="F112" s="21">
        <v>1446242426</v>
      </c>
      <c r="G112" s="21">
        <v>2066701532</v>
      </c>
      <c r="H112" s="21">
        <v>3567507706</v>
      </c>
    </row>
    <row r="113" spans="1:8" ht="16.8" x14ac:dyDescent="0.4">
      <c r="A113" s="35" t="s">
        <v>112</v>
      </c>
      <c r="B113" s="23">
        <v>229</v>
      </c>
      <c r="C113" s="21">
        <v>6013306</v>
      </c>
      <c r="D113" s="21">
        <v>6128870</v>
      </c>
      <c r="E113" s="21">
        <v>6136152</v>
      </c>
      <c r="F113" s="21">
        <v>8367985</v>
      </c>
      <c r="G113" s="21">
        <v>14093367</v>
      </c>
      <c r="H113" s="21">
        <v>32428173</v>
      </c>
    </row>
    <row r="114" spans="1:8" ht="16.8" x14ac:dyDescent="0.4">
      <c r="A114" s="35" t="s">
        <v>113</v>
      </c>
      <c r="B114" s="23">
        <v>230</v>
      </c>
      <c r="C114" s="21">
        <v>0</v>
      </c>
      <c r="D114" s="21">
        <v>0</v>
      </c>
      <c r="E114" s="21">
        <v>0</v>
      </c>
      <c r="F114" s="21">
        <v>0</v>
      </c>
      <c r="G114" s="21">
        <v>0</v>
      </c>
      <c r="H114" s="21">
        <v>0</v>
      </c>
    </row>
    <row r="115" spans="1:8" ht="16.8" x14ac:dyDescent="0.4">
      <c r="A115" s="35" t="s">
        <v>114</v>
      </c>
      <c r="B115" s="23">
        <v>231</v>
      </c>
      <c r="C115" s="21">
        <v>77911693</v>
      </c>
      <c r="D115" s="21">
        <v>88586026</v>
      </c>
      <c r="E115" s="21">
        <v>93965580</v>
      </c>
      <c r="F115" s="21">
        <v>118448268</v>
      </c>
      <c r="G115" s="21">
        <v>153910014</v>
      </c>
      <c r="H115" s="21">
        <v>200059314</v>
      </c>
    </row>
    <row r="116" spans="1:8" ht="16.8" x14ac:dyDescent="0.4">
      <c r="A116" s="35" t="s">
        <v>115</v>
      </c>
      <c r="B116" s="23">
        <v>232</v>
      </c>
      <c r="C116" s="21">
        <v>81657580</v>
      </c>
      <c r="D116" s="21">
        <v>115711917</v>
      </c>
      <c r="E116" s="21">
        <v>165801021</v>
      </c>
      <c r="F116" s="21">
        <v>210971223</v>
      </c>
      <c r="G116" s="21">
        <v>239120355</v>
      </c>
      <c r="H116" s="21">
        <v>358973487</v>
      </c>
    </row>
    <row r="117" spans="1:8" ht="16.8" x14ac:dyDescent="0.4">
      <c r="A117" s="35" t="s">
        <v>116</v>
      </c>
      <c r="B117" s="23">
        <v>233</v>
      </c>
      <c r="C117" s="21">
        <v>262649089</v>
      </c>
      <c r="D117" s="21">
        <v>268365825</v>
      </c>
      <c r="E117" s="21">
        <v>282153594</v>
      </c>
      <c r="F117" s="21">
        <v>492697168</v>
      </c>
      <c r="G117" s="21">
        <v>1935864587</v>
      </c>
      <c r="H117" s="21">
        <v>370208376</v>
      </c>
    </row>
    <row r="118" spans="1:8" ht="16.8" x14ac:dyDescent="0.4">
      <c r="A118" s="35" t="s">
        <v>117</v>
      </c>
      <c r="B118" s="23">
        <v>234</v>
      </c>
      <c r="C118" s="21">
        <v>87312786</v>
      </c>
      <c r="D118" s="21">
        <v>88745973</v>
      </c>
      <c r="E118" s="21">
        <v>88995397</v>
      </c>
      <c r="F118" s="21">
        <v>89106924</v>
      </c>
      <c r="G118" s="21">
        <v>89120359</v>
      </c>
      <c r="H118" s="21">
        <v>89120359</v>
      </c>
    </row>
    <row r="119" spans="1:8" ht="16.8" x14ac:dyDescent="0.4">
      <c r="A119" s="35" t="s">
        <v>118</v>
      </c>
      <c r="B119" s="23">
        <v>236</v>
      </c>
      <c r="C119" s="21">
        <v>624744617</v>
      </c>
      <c r="D119" s="21">
        <v>679848250</v>
      </c>
      <c r="E119" s="21">
        <v>729093847</v>
      </c>
      <c r="F119" s="21">
        <v>846944812</v>
      </c>
      <c r="G119" s="21">
        <v>929647616</v>
      </c>
      <c r="H119" s="21">
        <v>1171692511</v>
      </c>
    </row>
    <row r="120" spans="1:8" ht="16.8" x14ac:dyDescent="0.4">
      <c r="A120" s="35" t="s">
        <v>119</v>
      </c>
      <c r="B120" s="23">
        <v>238</v>
      </c>
      <c r="C120" s="21">
        <v>133458230</v>
      </c>
      <c r="D120" s="21">
        <v>147448099</v>
      </c>
      <c r="E120" s="21">
        <v>154474662</v>
      </c>
      <c r="F120" s="21">
        <v>169789337</v>
      </c>
      <c r="G120" s="21">
        <v>192232984</v>
      </c>
      <c r="H120" s="21">
        <v>236703163</v>
      </c>
    </row>
    <row r="121" spans="1:8" ht="16.8" x14ac:dyDescent="0.4">
      <c r="A121" s="35" t="s">
        <v>120</v>
      </c>
      <c r="B121" s="23">
        <v>239</v>
      </c>
      <c r="C121" s="21">
        <v>36697211</v>
      </c>
      <c r="D121" s="21">
        <v>37260752</v>
      </c>
      <c r="E121" s="21">
        <v>37627181</v>
      </c>
      <c r="F121" s="21">
        <v>39322917</v>
      </c>
      <c r="G121" s="21">
        <v>43968863</v>
      </c>
      <c r="H121" s="21">
        <v>60352514</v>
      </c>
    </row>
    <row r="122" spans="1:8" ht="16.8" x14ac:dyDescent="0.4">
      <c r="A122" s="35" t="s">
        <v>121</v>
      </c>
      <c r="B122" s="23">
        <v>240</v>
      </c>
      <c r="C122" s="21">
        <v>178214234</v>
      </c>
      <c r="D122" s="21">
        <v>177723278</v>
      </c>
      <c r="E122" s="21">
        <v>181517475</v>
      </c>
      <c r="F122" s="21">
        <v>187519416</v>
      </c>
      <c r="G122" s="21">
        <v>206781856</v>
      </c>
      <c r="H122" s="21">
        <v>260697371</v>
      </c>
    </row>
    <row r="123" spans="1:8" ht="16.8" x14ac:dyDescent="0.4">
      <c r="A123" s="35" t="s">
        <v>122</v>
      </c>
      <c r="B123" s="23">
        <v>241</v>
      </c>
      <c r="C123" s="21">
        <v>14200730</v>
      </c>
      <c r="D123" s="21">
        <v>14844470</v>
      </c>
      <c r="E123" s="21">
        <v>15074519</v>
      </c>
      <c r="F123" s="21">
        <v>41506635</v>
      </c>
      <c r="G123" s="21">
        <v>48530325</v>
      </c>
      <c r="H123" s="21">
        <v>60086532</v>
      </c>
    </row>
    <row r="124" spans="1:8" ht="16.8" x14ac:dyDescent="0.4">
      <c r="A124" s="35" t="s">
        <v>123</v>
      </c>
      <c r="B124" s="23">
        <v>242</v>
      </c>
      <c r="C124" s="21">
        <v>398550088</v>
      </c>
      <c r="D124" s="21">
        <v>402228796</v>
      </c>
      <c r="E124" s="21">
        <v>410320701</v>
      </c>
      <c r="F124" s="21">
        <v>409296625</v>
      </c>
      <c r="G124" s="21">
        <v>425406834</v>
      </c>
      <c r="H124" s="21">
        <v>449497048</v>
      </c>
    </row>
    <row r="125" spans="1:8" ht="16.8" x14ac:dyDescent="0.4">
      <c r="A125" s="35" t="s">
        <v>124</v>
      </c>
      <c r="B125" s="23">
        <v>243</v>
      </c>
      <c r="C125" s="21">
        <v>98276492</v>
      </c>
      <c r="D125" s="21">
        <v>99881490</v>
      </c>
      <c r="E125" s="21">
        <v>102960647</v>
      </c>
      <c r="F125" s="21">
        <v>106240558</v>
      </c>
      <c r="G125" s="21">
        <v>122318127</v>
      </c>
      <c r="H125" s="21">
        <v>133186760</v>
      </c>
    </row>
    <row r="126" spans="1:8" ht="16.8" x14ac:dyDescent="0.4">
      <c r="A126" s="35" t="s">
        <v>125</v>
      </c>
      <c r="B126" s="23">
        <v>246</v>
      </c>
      <c r="C126" s="21">
        <v>159414245</v>
      </c>
      <c r="D126" s="21">
        <v>161248304</v>
      </c>
      <c r="E126" s="21">
        <v>260580592</v>
      </c>
      <c r="F126" s="21">
        <v>262653998</v>
      </c>
      <c r="G126" s="21">
        <v>267947545</v>
      </c>
      <c r="H126" s="21">
        <v>266881348</v>
      </c>
    </row>
    <row r="127" spans="1:8" ht="16.8" x14ac:dyDescent="0.4">
      <c r="A127" s="35" t="s">
        <v>126</v>
      </c>
      <c r="B127" s="23">
        <v>248</v>
      </c>
      <c r="C127" s="21">
        <v>28321702</v>
      </c>
      <c r="D127" s="21">
        <v>28485609</v>
      </c>
      <c r="E127" s="21">
        <v>28730312</v>
      </c>
      <c r="F127" s="21">
        <v>29199003</v>
      </c>
      <c r="G127" s="21">
        <v>29201213</v>
      </c>
      <c r="H127" s="21">
        <v>29776118</v>
      </c>
    </row>
    <row r="128" spans="1:8" ht="16.8" x14ac:dyDescent="0.4">
      <c r="A128" s="35" t="s">
        <v>127</v>
      </c>
      <c r="B128" s="23">
        <v>249</v>
      </c>
      <c r="C128" s="21">
        <v>552908460</v>
      </c>
      <c r="D128" s="21">
        <v>563067939</v>
      </c>
      <c r="E128" s="21">
        <v>595850994</v>
      </c>
      <c r="F128" s="21">
        <v>622162076</v>
      </c>
      <c r="G128" s="21">
        <v>648189245</v>
      </c>
      <c r="H128" s="21">
        <v>785499279</v>
      </c>
    </row>
    <row r="129" spans="1:8" ht="16.8" x14ac:dyDescent="0.4">
      <c r="A129" s="35" t="s">
        <v>128</v>
      </c>
      <c r="B129" s="23">
        <v>250</v>
      </c>
      <c r="C129" s="21">
        <v>0</v>
      </c>
      <c r="D129" s="21">
        <v>0</v>
      </c>
      <c r="E129" s="21">
        <v>0</v>
      </c>
      <c r="F129" s="21">
        <v>0</v>
      </c>
      <c r="G129" s="21">
        <v>0</v>
      </c>
      <c r="H129" s="21">
        <v>0</v>
      </c>
    </row>
    <row r="130" spans="1:8" ht="16.8" x14ac:dyDescent="0.4">
      <c r="A130" s="35" t="s">
        <v>129</v>
      </c>
      <c r="B130" s="23">
        <v>251</v>
      </c>
      <c r="C130" s="21">
        <v>23710565</v>
      </c>
      <c r="D130" s="21">
        <v>23668531</v>
      </c>
      <c r="E130" s="21">
        <v>23269687</v>
      </c>
      <c r="F130" s="21">
        <v>23247298</v>
      </c>
      <c r="G130" s="21">
        <v>23164943</v>
      </c>
      <c r="H130" s="21">
        <v>24137163</v>
      </c>
    </row>
    <row r="131" spans="1:8" ht="16.8" x14ac:dyDescent="0.4">
      <c r="A131" s="35" t="s">
        <v>130</v>
      </c>
      <c r="B131" s="23">
        <v>252</v>
      </c>
      <c r="C131" s="21">
        <v>180862187</v>
      </c>
      <c r="D131" s="21">
        <v>188191131</v>
      </c>
      <c r="E131" s="21">
        <v>192149838</v>
      </c>
      <c r="F131" s="21">
        <v>195369447</v>
      </c>
      <c r="G131" s="21">
        <v>197433568</v>
      </c>
      <c r="H131" s="21">
        <v>203936017</v>
      </c>
    </row>
    <row r="132" spans="1:8" ht="16.8" x14ac:dyDescent="0.4">
      <c r="A132" s="35" t="s">
        <v>131</v>
      </c>
      <c r="B132" s="23">
        <v>253</v>
      </c>
      <c r="C132" s="21">
        <v>5761526</v>
      </c>
      <c r="D132" s="21">
        <v>8495099</v>
      </c>
      <c r="E132" s="21">
        <v>8490990</v>
      </c>
      <c r="F132" s="21">
        <v>8490990</v>
      </c>
      <c r="G132" s="21">
        <v>0</v>
      </c>
      <c r="H132" s="21">
        <v>0</v>
      </c>
    </row>
    <row r="133" spans="1:8" ht="16.8" x14ac:dyDescent="0.4">
      <c r="A133" s="35" t="s">
        <v>132</v>
      </c>
      <c r="B133" s="23">
        <v>254</v>
      </c>
      <c r="C133" s="21">
        <v>6334336</v>
      </c>
      <c r="D133" s="21">
        <v>6467886</v>
      </c>
      <c r="E133" s="21">
        <v>6465097</v>
      </c>
      <c r="F133" s="21">
        <v>6468918</v>
      </c>
      <c r="G133" s="21">
        <v>6468918</v>
      </c>
      <c r="H133" s="21">
        <v>6354449</v>
      </c>
    </row>
    <row r="134" spans="1:8" ht="16.8" x14ac:dyDescent="0.4">
      <c r="A134" s="35" t="s">
        <v>133</v>
      </c>
      <c r="B134" s="23">
        <v>256</v>
      </c>
      <c r="C134" s="21">
        <v>34510262</v>
      </c>
      <c r="D134" s="21">
        <v>0</v>
      </c>
      <c r="E134" s="21">
        <v>0</v>
      </c>
      <c r="F134" s="21">
        <v>0</v>
      </c>
      <c r="G134" s="21">
        <v>0</v>
      </c>
      <c r="H134" s="21">
        <v>0</v>
      </c>
    </row>
    <row r="135" spans="1:8" ht="16.8" x14ac:dyDescent="0.4">
      <c r="A135" s="35" t="s">
        <v>134</v>
      </c>
      <c r="B135" s="23">
        <v>257</v>
      </c>
      <c r="C135" s="21">
        <v>0</v>
      </c>
      <c r="D135" s="21">
        <v>0</v>
      </c>
      <c r="E135" s="21">
        <v>0</v>
      </c>
      <c r="F135" s="21">
        <v>0</v>
      </c>
      <c r="G135" s="21">
        <v>0</v>
      </c>
      <c r="H135" s="21">
        <v>0</v>
      </c>
    </row>
    <row r="136" spans="1:8" ht="16.8" x14ac:dyDescent="0.4">
      <c r="A136" s="35" t="s">
        <v>135</v>
      </c>
      <c r="B136" s="23">
        <v>258</v>
      </c>
      <c r="C136" s="21">
        <v>632174904</v>
      </c>
      <c r="D136" s="21">
        <v>632169308</v>
      </c>
      <c r="E136" s="21">
        <v>633936668</v>
      </c>
      <c r="F136" s="21">
        <v>635173822</v>
      </c>
      <c r="G136" s="21">
        <v>637498167</v>
      </c>
      <c r="H136" s="21">
        <v>641955121</v>
      </c>
    </row>
    <row r="137" spans="1:8" ht="16.8" x14ac:dyDescent="0.4">
      <c r="A137" s="35" t="s">
        <v>136</v>
      </c>
      <c r="B137" s="23">
        <v>259</v>
      </c>
      <c r="C137" s="21">
        <v>0</v>
      </c>
      <c r="D137" s="21">
        <v>2115791</v>
      </c>
      <c r="E137" s="21">
        <v>2132580</v>
      </c>
      <c r="F137" s="21">
        <v>2132580</v>
      </c>
      <c r="G137" s="21">
        <v>2132580</v>
      </c>
      <c r="H137" s="21">
        <v>2132580</v>
      </c>
    </row>
    <row r="138" spans="1:8" ht="16.8" x14ac:dyDescent="0.4">
      <c r="A138" s="35" t="s">
        <v>137</v>
      </c>
      <c r="B138" s="23">
        <v>260</v>
      </c>
      <c r="C138" s="21">
        <v>7480738</v>
      </c>
      <c r="D138" s="21">
        <v>8651537</v>
      </c>
      <c r="E138" s="21">
        <v>8941801</v>
      </c>
      <c r="F138" s="21">
        <v>10330707</v>
      </c>
      <c r="G138" s="21">
        <v>10575233</v>
      </c>
      <c r="H138" s="21">
        <v>0</v>
      </c>
    </row>
    <row r="139" spans="1:8" ht="16.8" x14ac:dyDescent="0.4">
      <c r="A139" s="35" t="s">
        <v>138</v>
      </c>
      <c r="B139" s="23">
        <v>263</v>
      </c>
      <c r="C139" s="21">
        <v>7025914</v>
      </c>
      <c r="D139" s="21">
        <v>7018437</v>
      </c>
      <c r="E139" s="21">
        <v>7018437</v>
      </c>
      <c r="F139" s="21">
        <v>7246596</v>
      </c>
      <c r="G139" s="21">
        <v>7631334</v>
      </c>
      <c r="H139" s="21">
        <v>7631334</v>
      </c>
    </row>
    <row r="140" spans="1:8" ht="16.8" x14ac:dyDescent="0.4">
      <c r="A140" s="35" t="s">
        <v>139</v>
      </c>
      <c r="B140" s="23">
        <v>264</v>
      </c>
      <c r="C140" s="21">
        <v>0</v>
      </c>
      <c r="D140" s="21">
        <v>0</v>
      </c>
      <c r="E140" s="21">
        <v>912277</v>
      </c>
      <c r="F140" s="21">
        <v>0</v>
      </c>
      <c r="G140" s="21">
        <v>0</v>
      </c>
      <c r="H140" s="21">
        <v>0</v>
      </c>
    </row>
    <row r="141" spans="1:8" ht="16.8" x14ac:dyDescent="0.4">
      <c r="A141" s="35" t="s">
        <v>140</v>
      </c>
      <c r="B141" s="23">
        <v>266</v>
      </c>
      <c r="C141" s="21">
        <v>0</v>
      </c>
      <c r="D141" s="21">
        <v>0</v>
      </c>
      <c r="E141" s="21">
        <v>0</v>
      </c>
      <c r="F141" s="21">
        <v>0</v>
      </c>
      <c r="G141" s="21">
        <v>4174074</v>
      </c>
      <c r="H141" s="21">
        <v>5308370</v>
      </c>
    </row>
    <row r="142" spans="1:8" ht="16.8" x14ac:dyDescent="0.4">
      <c r="A142" s="35" t="s">
        <v>141</v>
      </c>
      <c r="B142" s="23">
        <v>268</v>
      </c>
      <c r="C142" s="21">
        <v>266325627</v>
      </c>
      <c r="D142" s="21">
        <v>269889586</v>
      </c>
      <c r="E142" s="21">
        <v>281183106</v>
      </c>
      <c r="F142" s="21">
        <v>292874927</v>
      </c>
      <c r="G142" s="21">
        <v>301182269</v>
      </c>
      <c r="H142" s="21">
        <v>309072648</v>
      </c>
    </row>
    <row r="143" spans="1:8" ht="16.8" x14ac:dyDescent="0.4">
      <c r="A143" s="35" t="s">
        <v>142</v>
      </c>
      <c r="B143" s="23">
        <v>269</v>
      </c>
      <c r="C143" s="21">
        <v>11674843</v>
      </c>
      <c r="D143" s="21">
        <v>11674843</v>
      </c>
      <c r="E143" s="21">
        <v>11674843</v>
      </c>
      <c r="F143" s="21">
        <v>40510897</v>
      </c>
      <c r="G143" s="21">
        <v>46054906</v>
      </c>
      <c r="H143" s="21">
        <v>41814211</v>
      </c>
    </row>
    <row r="144" spans="1:8" ht="16.8" x14ac:dyDescent="0.4">
      <c r="A144" s="35" t="s">
        <v>143</v>
      </c>
      <c r="B144" s="23">
        <v>270</v>
      </c>
      <c r="C144" s="21">
        <v>0</v>
      </c>
      <c r="D144" s="21">
        <v>0</v>
      </c>
      <c r="E144" s="21">
        <v>0</v>
      </c>
      <c r="F144" s="21">
        <v>0</v>
      </c>
      <c r="G144" s="21">
        <v>0</v>
      </c>
      <c r="H144" s="21">
        <v>0</v>
      </c>
    </row>
    <row r="145" spans="1:8" ht="16.8" x14ac:dyDescent="0.4">
      <c r="A145" s="35" t="s">
        <v>144</v>
      </c>
      <c r="B145" s="23">
        <v>272</v>
      </c>
      <c r="C145" s="21">
        <v>9152985</v>
      </c>
      <c r="D145" s="21">
        <v>9152985</v>
      </c>
      <c r="E145" s="21">
        <v>9152985</v>
      </c>
      <c r="F145" s="21">
        <v>9152985</v>
      </c>
      <c r="G145" s="21">
        <v>9152985</v>
      </c>
      <c r="H145" s="21">
        <v>9152985</v>
      </c>
    </row>
    <row r="146" spans="1:8" ht="16.8" x14ac:dyDescent="0.4">
      <c r="A146" s="35" t="s">
        <v>145</v>
      </c>
      <c r="B146" s="23">
        <v>273</v>
      </c>
      <c r="C146" s="21">
        <v>0</v>
      </c>
      <c r="D146" s="21">
        <v>0</v>
      </c>
      <c r="E146" s="21">
        <v>0</v>
      </c>
      <c r="F146" s="21">
        <v>0</v>
      </c>
      <c r="G146" s="21">
        <v>0</v>
      </c>
      <c r="H146" s="21">
        <v>0</v>
      </c>
    </row>
    <row r="147" spans="1:8" ht="16.8" x14ac:dyDescent="0.4">
      <c r="A147" s="35" t="s">
        <v>146</v>
      </c>
      <c r="B147" s="23">
        <v>274</v>
      </c>
      <c r="C147" s="21">
        <v>52712463</v>
      </c>
      <c r="D147" s="21">
        <v>53462517</v>
      </c>
      <c r="E147" s="21">
        <v>53522753</v>
      </c>
      <c r="F147" s="21">
        <v>53523997</v>
      </c>
      <c r="G147" s="21">
        <v>57821174</v>
      </c>
      <c r="H147" s="21">
        <v>58133871</v>
      </c>
    </row>
    <row r="148" spans="1:8" ht="16.8" x14ac:dyDescent="0.4">
      <c r="A148" s="35" t="s">
        <v>147</v>
      </c>
      <c r="B148" s="23">
        <v>275</v>
      </c>
      <c r="C148" s="21">
        <v>857438207</v>
      </c>
      <c r="D148" s="21">
        <v>877241616</v>
      </c>
      <c r="E148" s="21">
        <v>883962460</v>
      </c>
      <c r="F148" s="21">
        <v>943622365</v>
      </c>
      <c r="G148" s="21">
        <v>959468148</v>
      </c>
      <c r="H148" s="21">
        <v>966149298</v>
      </c>
    </row>
    <row r="149" spans="1:8" ht="16.8" x14ac:dyDescent="0.4">
      <c r="A149" s="35" t="s">
        <v>148</v>
      </c>
      <c r="B149" s="23">
        <v>276</v>
      </c>
      <c r="C149" s="21">
        <v>0</v>
      </c>
      <c r="D149" s="21">
        <v>0</v>
      </c>
      <c r="E149" s="21">
        <v>0</v>
      </c>
      <c r="F149" s="21">
        <v>0</v>
      </c>
      <c r="G149" s="21">
        <v>0</v>
      </c>
      <c r="H149" s="21">
        <v>0</v>
      </c>
    </row>
    <row r="150" spans="1:8" ht="16.8" x14ac:dyDescent="0.4">
      <c r="A150" s="35" t="s">
        <v>149</v>
      </c>
      <c r="B150" s="23">
        <v>277</v>
      </c>
      <c r="C150" s="21">
        <v>253901674</v>
      </c>
      <c r="D150" s="21">
        <v>251848232</v>
      </c>
      <c r="E150" s="21">
        <v>252347042</v>
      </c>
      <c r="F150" s="21">
        <v>252890101</v>
      </c>
      <c r="G150" s="21">
        <v>253543188</v>
      </c>
      <c r="H150" s="21">
        <v>253606568</v>
      </c>
    </row>
    <row r="151" spans="1:8" ht="16.8" x14ac:dyDescent="0.4">
      <c r="A151" s="35" t="s">
        <v>150</v>
      </c>
      <c r="B151" s="23">
        <v>278</v>
      </c>
      <c r="C151" s="21">
        <v>233015538</v>
      </c>
      <c r="D151" s="21">
        <v>233057343</v>
      </c>
      <c r="E151" s="21">
        <v>234299835</v>
      </c>
      <c r="F151" s="21">
        <v>242939727</v>
      </c>
      <c r="G151" s="21">
        <v>358161224</v>
      </c>
      <c r="H151" s="21">
        <v>535007787</v>
      </c>
    </row>
    <row r="152" spans="1:8" ht="16.8" x14ac:dyDescent="0.4">
      <c r="A152" s="35" t="s">
        <v>151</v>
      </c>
      <c r="B152" s="23">
        <v>279</v>
      </c>
      <c r="C152" s="21">
        <v>65554191</v>
      </c>
      <c r="D152" s="21">
        <v>66472380</v>
      </c>
      <c r="E152" s="21">
        <v>77973662</v>
      </c>
      <c r="F152" s="21">
        <v>80426309</v>
      </c>
      <c r="G152" s="21">
        <v>82070645</v>
      </c>
      <c r="H152" s="21">
        <v>82084717</v>
      </c>
    </row>
    <row r="153" spans="1:8" ht="16.8" x14ac:dyDescent="0.4">
      <c r="A153" s="35" t="s">
        <v>152</v>
      </c>
      <c r="B153" s="23">
        <v>280</v>
      </c>
      <c r="C153" s="21">
        <v>10921000</v>
      </c>
      <c r="D153" s="21">
        <v>9824207</v>
      </c>
      <c r="E153" s="21">
        <v>9824111</v>
      </c>
      <c r="F153" s="21">
        <v>9824111</v>
      </c>
      <c r="G153" s="21">
        <v>9824111</v>
      </c>
      <c r="H153" s="21">
        <v>9824111</v>
      </c>
    </row>
    <row r="154" spans="1:8" ht="16.8" x14ac:dyDescent="0.4">
      <c r="A154" s="35" t="s">
        <v>153</v>
      </c>
      <c r="B154" s="23">
        <v>282</v>
      </c>
      <c r="C154" s="21">
        <v>0</v>
      </c>
      <c r="D154" s="21">
        <v>0</v>
      </c>
      <c r="E154" s="21">
        <v>0</v>
      </c>
      <c r="F154" s="21">
        <v>0</v>
      </c>
      <c r="G154" s="21">
        <v>0</v>
      </c>
      <c r="H154" s="21">
        <v>0</v>
      </c>
    </row>
    <row r="155" spans="1:8" ht="16.8" x14ac:dyDescent="0.4">
      <c r="A155" s="35" t="s">
        <v>154</v>
      </c>
      <c r="B155" s="23">
        <v>283</v>
      </c>
      <c r="C155" s="21">
        <v>0</v>
      </c>
      <c r="D155" s="21">
        <v>34594948</v>
      </c>
      <c r="E155" s="21">
        <v>38610009</v>
      </c>
      <c r="F155" s="21">
        <v>39284035</v>
      </c>
      <c r="G155" s="21">
        <v>39424643</v>
      </c>
      <c r="H155" s="21">
        <v>0</v>
      </c>
    </row>
    <row r="156" spans="1:8" ht="16.8" x14ac:dyDescent="0.4">
      <c r="A156" s="35" t="s">
        <v>155</v>
      </c>
      <c r="B156" s="23">
        <v>284</v>
      </c>
      <c r="C156" s="21">
        <v>0</v>
      </c>
      <c r="D156" s="21">
        <v>7043608</v>
      </c>
      <c r="E156" s="21">
        <v>10431945</v>
      </c>
      <c r="F156" s="21">
        <v>9711760</v>
      </c>
      <c r="G156" s="21">
        <v>9720807</v>
      </c>
      <c r="H156" s="21">
        <v>9738859</v>
      </c>
    </row>
    <row r="157" spans="1:8" ht="16.8" x14ac:dyDescent="0.4">
      <c r="A157" s="35" t="s">
        <v>156</v>
      </c>
      <c r="B157" s="23">
        <v>285</v>
      </c>
      <c r="C157" s="21">
        <v>0</v>
      </c>
      <c r="D157" s="21">
        <v>14898920</v>
      </c>
      <c r="E157" s="21">
        <v>15014672</v>
      </c>
      <c r="F157" s="21">
        <v>15405518</v>
      </c>
      <c r="G157" s="21">
        <v>15413730</v>
      </c>
      <c r="H157" s="21">
        <v>15434424</v>
      </c>
    </row>
    <row r="158" spans="1:8" ht="16.8" x14ac:dyDescent="0.4">
      <c r="A158" s="35" t="s">
        <v>157</v>
      </c>
      <c r="B158" s="23">
        <v>286</v>
      </c>
      <c r="C158" s="21">
        <v>0</v>
      </c>
      <c r="D158" s="21">
        <v>4972884997</v>
      </c>
      <c r="E158" s="21">
        <v>5808064881</v>
      </c>
      <c r="F158" s="21">
        <v>6726814185</v>
      </c>
      <c r="G158" s="21">
        <v>8217009999</v>
      </c>
      <c r="H158" s="21">
        <v>8880903755</v>
      </c>
    </row>
    <row r="159" spans="1:8" ht="16.8" x14ac:dyDescent="0.4">
      <c r="A159" s="35" t="s">
        <v>158</v>
      </c>
      <c r="B159" s="23">
        <v>288</v>
      </c>
      <c r="C159" s="21">
        <v>0</v>
      </c>
      <c r="D159" s="21">
        <v>15876280</v>
      </c>
      <c r="E159" s="21">
        <v>19689808</v>
      </c>
      <c r="F159" s="21">
        <v>0</v>
      </c>
      <c r="G159" s="21">
        <v>0</v>
      </c>
      <c r="H159" s="21">
        <v>0</v>
      </c>
    </row>
    <row r="160" spans="1:8" ht="16.8" x14ac:dyDescent="0.4">
      <c r="A160" s="35" t="s">
        <v>159</v>
      </c>
      <c r="B160" s="23">
        <v>289</v>
      </c>
      <c r="C160" s="21">
        <v>0</v>
      </c>
      <c r="D160" s="21">
        <v>37918551</v>
      </c>
      <c r="E160" s="21">
        <v>38021759</v>
      </c>
      <c r="F160" s="21">
        <v>38430834</v>
      </c>
      <c r="G160" s="21">
        <v>38698318</v>
      </c>
      <c r="H160" s="21">
        <v>38722327</v>
      </c>
    </row>
    <row r="161" spans="1:8" ht="16.8" x14ac:dyDescent="0.4">
      <c r="A161" s="35" t="s">
        <v>160</v>
      </c>
      <c r="B161" s="23">
        <v>290</v>
      </c>
      <c r="C161" s="21">
        <v>0</v>
      </c>
      <c r="D161" s="21">
        <v>1377121452</v>
      </c>
      <c r="E161" s="21">
        <v>1392861140</v>
      </c>
      <c r="F161" s="21">
        <v>1407218425</v>
      </c>
      <c r="G161" s="21">
        <v>1428592302</v>
      </c>
      <c r="H161" s="21">
        <v>1444293045</v>
      </c>
    </row>
    <row r="162" spans="1:8" ht="16.8" x14ac:dyDescent="0.4">
      <c r="A162" s="35" t="s">
        <v>161</v>
      </c>
      <c r="B162" s="23">
        <v>292</v>
      </c>
      <c r="C162" s="21">
        <v>0</v>
      </c>
      <c r="D162" s="21">
        <v>0</v>
      </c>
      <c r="E162" s="21">
        <v>16343628</v>
      </c>
      <c r="F162" s="21">
        <v>16756672</v>
      </c>
      <c r="G162" s="21">
        <v>17236033</v>
      </c>
      <c r="H162" s="21">
        <v>17747919</v>
      </c>
    </row>
    <row r="163" spans="1:8" ht="16.8" x14ac:dyDescent="0.4">
      <c r="A163" s="35" t="s">
        <v>162</v>
      </c>
      <c r="B163" s="23">
        <v>293</v>
      </c>
      <c r="C163" s="21">
        <v>0</v>
      </c>
      <c r="D163" s="21">
        <v>38415463</v>
      </c>
      <c r="E163" s="21">
        <v>38415463</v>
      </c>
      <c r="F163" s="21">
        <v>38415463</v>
      </c>
      <c r="G163" s="21">
        <v>38415463</v>
      </c>
      <c r="H163" s="21">
        <v>38415463</v>
      </c>
    </row>
    <row r="164" spans="1:8" ht="16.8" x14ac:dyDescent="0.4">
      <c r="A164" s="35" t="s">
        <v>163</v>
      </c>
      <c r="B164" s="23">
        <v>294</v>
      </c>
      <c r="C164" s="21">
        <v>0</v>
      </c>
      <c r="D164" s="21">
        <v>0</v>
      </c>
      <c r="E164" s="21">
        <v>0</v>
      </c>
      <c r="F164" s="21">
        <v>113391305</v>
      </c>
      <c r="G164" s="21">
        <v>115339965</v>
      </c>
      <c r="H164" s="21">
        <v>115874425</v>
      </c>
    </row>
    <row r="165" spans="1:8" ht="16.8" x14ac:dyDescent="0.4">
      <c r="A165" s="35" t="s">
        <v>164</v>
      </c>
      <c r="B165" s="23">
        <v>295</v>
      </c>
      <c r="C165" s="21">
        <v>0</v>
      </c>
      <c r="D165" s="21">
        <v>0</v>
      </c>
      <c r="E165" s="21">
        <v>335282975</v>
      </c>
      <c r="F165" s="21">
        <v>344680673</v>
      </c>
      <c r="G165" s="21">
        <v>344587401</v>
      </c>
      <c r="H165" s="21">
        <v>344714049</v>
      </c>
    </row>
    <row r="166" spans="1:8" ht="16.8" x14ac:dyDescent="0.4">
      <c r="A166" s="35" t="s">
        <v>165</v>
      </c>
      <c r="B166" s="23">
        <v>296</v>
      </c>
      <c r="C166" s="21">
        <v>0</v>
      </c>
      <c r="D166" s="21">
        <v>0</v>
      </c>
      <c r="E166" s="21">
        <v>2507222</v>
      </c>
      <c r="F166" s="21">
        <v>2507222</v>
      </c>
      <c r="G166" s="21">
        <v>2589902</v>
      </c>
      <c r="H166" s="21">
        <v>3158107</v>
      </c>
    </row>
    <row r="167" spans="1:8" ht="16.8" x14ac:dyDescent="0.4">
      <c r="A167" s="35" t="s">
        <v>166</v>
      </c>
      <c r="B167" s="23">
        <v>297</v>
      </c>
      <c r="C167" s="21">
        <v>0</v>
      </c>
      <c r="D167" s="21">
        <v>0</v>
      </c>
      <c r="E167" s="21">
        <v>108995406</v>
      </c>
      <c r="F167" s="21">
        <v>283221904</v>
      </c>
      <c r="G167" s="21">
        <v>539657066</v>
      </c>
      <c r="H167" s="21">
        <v>1040435944</v>
      </c>
    </row>
    <row r="168" spans="1:8" ht="16.8" x14ac:dyDescent="0.4">
      <c r="A168" s="35" t="s">
        <v>167</v>
      </c>
      <c r="B168" s="23">
        <v>298</v>
      </c>
      <c r="C168" s="21">
        <v>0</v>
      </c>
      <c r="D168" s="21">
        <v>0</v>
      </c>
      <c r="E168" s="21">
        <v>0</v>
      </c>
      <c r="F168" s="21">
        <v>0</v>
      </c>
      <c r="G168" s="21">
        <v>0</v>
      </c>
      <c r="H168" s="21">
        <v>0</v>
      </c>
    </row>
    <row r="169" spans="1:8" ht="16.8" x14ac:dyDescent="0.4">
      <c r="A169" s="35" t="s">
        <v>168</v>
      </c>
      <c r="B169" s="23">
        <v>299</v>
      </c>
      <c r="C169" s="21">
        <v>0</v>
      </c>
      <c r="D169" s="21">
        <v>0</v>
      </c>
      <c r="E169" s="21">
        <v>0</v>
      </c>
      <c r="F169" s="21">
        <v>31561572</v>
      </c>
      <c r="G169" s="21">
        <v>31561572</v>
      </c>
      <c r="H169" s="21">
        <v>33125416</v>
      </c>
    </row>
    <row r="170" spans="1:8" ht="16.8" x14ac:dyDescent="0.4">
      <c r="A170" s="35" t="s">
        <v>169</v>
      </c>
      <c r="B170" s="23">
        <v>301</v>
      </c>
      <c r="C170" s="21">
        <v>0</v>
      </c>
      <c r="D170" s="21">
        <v>0</v>
      </c>
      <c r="E170" s="21">
        <v>0</v>
      </c>
      <c r="F170" s="21">
        <v>287019956</v>
      </c>
      <c r="G170" s="21">
        <v>286912765</v>
      </c>
      <c r="H170" s="21">
        <v>288061982</v>
      </c>
    </row>
    <row r="171" spans="1:8" ht="16.8" x14ac:dyDescent="0.4">
      <c r="A171" s="35" t="s">
        <v>170</v>
      </c>
      <c r="B171" s="23">
        <v>303</v>
      </c>
      <c r="C171" s="21">
        <v>0</v>
      </c>
      <c r="D171" s="21">
        <v>0</v>
      </c>
      <c r="E171" s="21">
        <v>0</v>
      </c>
      <c r="F171" s="21">
        <v>0</v>
      </c>
      <c r="G171" s="21">
        <v>72499231</v>
      </c>
      <c r="H171" s="21">
        <v>0</v>
      </c>
    </row>
    <row r="172" spans="1:8" ht="16.8" x14ac:dyDescent="0.4">
      <c r="A172" s="35" t="s">
        <v>171</v>
      </c>
      <c r="B172" s="23">
        <v>304</v>
      </c>
      <c r="C172" s="21">
        <v>0</v>
      </c>
      <c r="D172" s="21">
        <v>0</v>
      </c>
      <c r="E172" s="21">
        <v>0</v>
      </c>
      <c r="F172" s="21">
        <v>3055436</v>
      </c>
      <c r="G172" s="21">
        <v>3120419</v>
      </c>
      <c r="H172" s="21">
        <v>3120419</v>
      </c>
    </row>
    <row r="173" spans="1:8" ht="16.8" x14ac:dyDescent="0.4">
      <c r="A173" s="35" t="s">
        <v>172</v>
      </c>
      <c r="B173" s="23">
        <v>305</v>
      </c>
      <c r="C173" s="21">
        <v>0</v>
      </c>
      <c r="D173" s="21">
        <v>0</v>
      </c>
      <c r="E173" s="21">
        <v>0</v>
      </c>
      <c r="F173" s="21">
        <v>0</v>
      </c>
      <c r="G173" s="21">
        <v>591730558</v>
      </c>
      <c r="H173" s="21">
        <v>677519790</v>
      </c>
    </row>
    <row r="174" spans="1:8" ht="16.8" x14ac:dyDescent="0.4">
      <c r="A174" s="35" t="s">
        <v>173</v>
      </c>
      <c r="B174" s="23">
        <v>306</v>
      </c>
      <c r="C174" s="21">
        <v>0</v>
      </c>
      <c r="D174" s="21">
        <v>0</v>
      </c>
      <c r="E174" s="21">
        <v>0</v>
      </c>
      <c r="F174" s="21">
        <v>6765272</v>
      </c>
      <c r="G174" s="21">
        <v>0</v>
      </c>
      <c r="H174" s="21">
        <v>0</v>
      </c>
    </row>
    <row r="175" spans="1:8" ht="16.8" x14ac:dyDescent="0.4">
      <c r="A175" s="35" t="s">
        <v>174</v>
      </c>
      <c r="B175" s="23">
        <v>307</v>
      </c>
      <c r="C175" s="21">
        <v>0</v>
      </c>
      <c r="D175" s="21">
        <v>0</v>
      </c>
      <c r="E175" s="21">
        <v>0</v>
      </c>
      <c r="F175" s="21">
        <v>46891507</v>
      </c>
      <c r="G175" s="21">
        <v>52892302</v>
      </c>
      <c r="H175" s="21">
        <v>55673116</v>
      </c>
    </row>
    <row r="176" spans="1:8" ht="16.8" x14ac:dyDescent="0.4">
      <c r="A176" s="35" t="s">
        <v>175</v>
      </c>
      <c r="B176" s="23">
        <v>308</v>
      </c>
      <c r="C176" s="21">
        <v>0</v>
      </c>
      <c r="D176" s="21">
        <v>0</v>
      </c>
      <c r="E176" s="21">
        <v>0</v>
      </c>
      <c r="F176" s="21">
        <v>7782480</v>
      </c>
      <c r="G176" s="21">
        <v>7593379</v>
      </c>
      <c r="H176" s="21">
        <v>7594622</v>
      </c>
    </row>
    <row r="177" spans="1:8" ht="16.8" x14ac:dyDescent="0.4">
      <c r="A177" s="35" t="s">
        <v>176</v>
      </c>
      <c r="B177" s="23">
        <v>309</v>
      </c>
      <c r="C177" s="21">
        <v>0</v>
      </c>
      <c r="D177" s="21">
        <v>0</v>
      </c>
      <c r="E177" s="21">
        <v>0</v>
      </c>
      <c r="F177" s="21">
        <v>2124020</v>
      </c>
      <c r="G177" s="21">
        <v>2124020</v>
      </c>
      <c r="H177" s="21">
        <v>2124020</v>
      </c>
    </row>
    <row r="178" spans="1:8" ht="16.8" x14ac:dyDescent="0.4">
      <c r="A178" s="35" t="s">
        <v>177</v>
      </c>
      <c r="B178" s="23">
        <v>310</v>
      </c>
      <c r="C178" s="21">
        <v>0</v>
      </c>
      <c r="D178" s="21">
        <v>0</v>
      </c>
      <c r="E178" s="21">
        <v>0</v>
      </c>
      <c r="F178" s="21">
        <v>0</v>
      </c>
      <c r="G178" s="21">
        <v>1000</v>
      </c>
      <c r="H178" s="21">
        <v>0</v>
      </c>
    </row>
    <row r="179" spans="1:8" ht="16.8" x14ac:dyDescent="0.4">
      <c r="A179" s="35" t="s">
        <v>178</v>
      </c>
      <c r="B179" s="23">
        <v>311</v>
      </c>
      <c r="C179" s="21">
        <v>0</v>
      </c>
      <c r="D179" s="21">
        <v>0</v>
      </c>
      <c r="E179" s="21">
        <v>0</v>
      </c>
      <c r="F179" s="21">
        <v>0</v>
      </c>
      <c r="G179" s="21">
        <v>976240633</v>
      </c>
      <c r="H179" s="21">
        <v>0</v>
      </c>
    </row>
    <row r="180" spans="1:8" ht="16.8" x14ac:dyDescent="0.4">
      <c r="A180" s="35" t="s">
        <v>179</v>
      </c>
      <c r="B180" s="23">
        <v>312</v>
      </c>
      <c r="C180" s="21">
        <v>0</v>
      </c>
      <c r="D180" s="21">
        <v>0</v>
      </c>
      <c r="E180" s="21">
        <v>0</v>
      </c>
      <c r="F180" s="21">
        <v>0</v>
      </c>
      <c r="G180" s="21">
        <v>147139988</v>
      </c>
      <c r="H180" s="21">
        <v>384254294</v>
      </c>
    </row>
    <row r="181" spans="1:8" ht="16.8" x14ac:dyDescent="0.4">
      <c r="A181" s="35" t="s">
        <v>180</v>
      </c>
      <c r="B181" s="23">
        <v>313</v>
      </c>
      <c r="C181" s="21">
        <v>0</v>
      </c>
      <c r="D181" s="21">
        <v>0</v>
      </c>
      <c r="E181" s="21">
        <v>0</v>
      </c>
      <c r="F181" s="21">
        <v>0</v>
      </c>
      <c r="G181" s="21">
        <v>56295022</v>
      </c>
      <c r="H181" s="21">
        <v>56295022</v>
      </c>
    </row>
    <row r="182" spans="1:8" ht="16.8" x14ac:dyDescent="0.4">
      <c r="A182" s="35" t="s">
        <v>181</v>
      </c>
      <c r="B182" s="23">
        <v>314</v>
      </c>
      <c r="C182" s="21">
        <v>0</v>
      </c>
      <c r="D182" s="21">
        <v>0</v>
      </c>
      <c r="E182" s="21">
        <v>0</v>
      </c>
      <c r="F182" s="21">
        <v>0</v>
      </c>
      <c r="G182" s="21">
        <v>311586024</v>
      </c>
      <c r="H182" s="21">
        <v>315795248</v>
      </c>
    </row>
    <row r="183" spans="1:8" ht="16.8" x14ac:dyDescent="0.4">
      <c r="A183" s="35" t="s">
        <v>182</v>
      </c>
      <c r="B183" s="23">
        <v>315</v>
      </c>
      <c r="C183" s="21">
        <v>0</v>
      </c>
      <c r="D183" s="21">
        <v>0</v>
      </c>
      <c r="E183" s="21">
        <v>0</v>
      </c>
      <c r="F183" s="21">
        <v>0</v>
      </c>
      <c r="G183" s="21">
        <v>973748445</v>
      </c>
      <c r="H183" s="21">
        <v>982528038</v>
      </c>
    </row>
    <row r="184" spans="1:8" ht="16.8" x14ac:dyDescent="0.4">
      <c r="A184" s="35" t="s">
        <v>183</v>
      </c>
      <c r="B184" s="23">
        <v>316</v>
      </c>
      <c r="C184" s="21">
        <v>0</v>
      </c>
      <c r="D184" s="21">
        <v>0</v>
      </c>
      <c r="E184" s="21">
        <v>0</v>
      </c>
      <c r="F184" s="21">
        <v>0</v>
      </c>
      <c r="G184" s="21">
        <v>0</v>
      </c>
      <c r="H184" s="21">
        <v>520327234</v>
      </c>
    </row>
    <row r="185" spans="1:8" ht="16.8" x14ac:dyDescent="0.4">
      <c r="A185" s="35" t="s">
        <v>184</v>
      </c>
      <c r="B185" s="23">
        <v>317</v>
      </c>
      <c r="C185" s="21">
        <v>0</v>
      </c>
      <c r="D185" s="21">
        <v>0</v>
      </c>
      <c r="E185" s="21">
        <v>0</v>
      </c>
      <c r="F185" s="21">
        <v>0</v>
      </c>
      <c r="G185" s="21">
        <v>26911010</v>
      </c>
      <c r="H185" s="21">
        <v>27317528</v>
      </c>
    </row>
    <row r="186" spans="1:8" ht="16.8" x14ac:dyDescent="0.4">
      <c r="A186" s="35" t="s">
        <v>185</v>
      </c>
      <c r="B186" s="23">
        <v>318</v>
      </c>
      <c r="C186" s="21">
        <v>0</v>
      </c>
      <c r="D186" s="21">
        <v>0</v>
      </c>
      <c r="E186" s="21">
        <v>0</v>
      </c>
      <c r="F186" s="21">
        <v>0</v>
      </c>
      <c r="G186" s="21">
        <v>261909778</v>
      </c>
      <c r="H186" s="21">
        <v>264552358</v>
      </c>
    </row>
    <row r="187" spans="1:8" ht="16.8" x14ac:dyDescent="0.4">
      <c r="A187" s="35" t="s">
        <v>186</v>
      </c>
      <c r="B187" s="23">
        <v>320</v>
      </c>
      <c r="C187" s="21">
        <v>0</v>
      </c>
      <c r="D187" s="21">
        <v>0</v>
      </c>
      <c r="E187" s="21">
        <v>0</v>
      </c>
      <c r="F187" s="21">
        <v>0</v>
      </c>
      <c r="G187" s="21">
        <v>107160602</v>
      </c>
      <c r="H187" s="21">
        <v>111160995</v>
      </c>
    </row>
    <row r="188" spans="1:8" ht="16.8" x14ac:dyDescent="0.4">
      <c r="A188" s="35" t="s">
        <v>187</v>
      </c>
      <c r="B188" s="23">
        <v>321</v>
      </c>
      <c r="C188" s="21">
        <v>0</v>
      </c>
      <c r="D188" s="21">
        <v>0</v>
      </c>
      <c r="E188" s="21">
        <v>0</v>
      </c>
      <c r="F188" s="21">
        <v>0</v>
      </c>
      <c r="G188" s="21">
        <v>6691378</v>
      </c>
      <c r="H188" s="21">
        <v>6691378</v>
      </c>
    </row>
    <row r="189" spans="1:8" ht="16.8" x14ac:dyDescent="0.4">
      <c r="A189" s="35" t="s">
        <v>188</v>
      </c>
      <c r="B189" s="23">
        <v>322</v>
      </c>
      <c r="C189" s="21">
        <v>0</v>
      </c>
      <c r="D189" s="21">
        <v>0</v>
      </c>
      <c r="E189" s="21">
        <v>0</v>
      </c>
      <c r="F189" s="21">
        <v>0</v>
      </c>
      <c r="G189" s="21">
        <v>20765403.333333332</v>
      </c>
      <c r="H189" s="21">
        <v>6859418</v>
      </c>
    </row>
    <row r="190" spans="1:8" ht="16.8" x14ac:dyDescent="0.4">
      <c r="A190" s="35" t="s">
        <v>189</v>
      </c>
      <c r="B190" s="23">
        <v>323</v>
      </c>
      <c r="C190" s="21">
        <v>0</v>
      </c>
      <c r="D190" s="21">
        <v>0</v>
      </c>
      <c r="E190" s="21">
        <v>0</v>
      </c>
      <c r="F190" s="21">
        <v>0</v>
      </c>
      <c r="G190" s="21">
        <v>0</v>
      </c>
      <c r="H190" s="21">
        <v>196629154</v>
      </c>
    </row>
    <row r="191" spans="1:8" ht="16.8" x14ac:dyDescent="0.4">
      <c r="A191" s="35" t="s">
        <v>190</v>
      </c>
      <c r="B191" s="23">
        <v>324</v>
      </c>
      <c r="C191" s="21">
        <v>0</v>
      </c>
      <c r="D191" s="21">
        <v>0</v>
      </c>
      <c r="E191" s="21">
        <v>0</v>
      </c>
      <c r="F191" s="21">
        <v>0</v>
      </c>
      <c r="G191" s="21">
        <v>247926036</v>
      </c>
      <c r="H191" s="21">
        <v>254707398</v>
      </c>
    </row>
    <row r="192" spans="1:8" ht="16.8" x14ac:dyDescent="0.4">
      <c r="A192" s="35" t="s">
        <v>191</v>
      </c>
      <c r="B192" s="23">
        <v>325</v>
      </c>
      <c r="C192" s="21">
        <v>0</v>
      </c>
      <c r="D192" s="21">
        <v>0</v>
      </c>
      <c r="E192" s="21">
        <v>0</v>
      </c>
      <c r="F192" s="21">
        <v>0</v>
      </c>
      <c r="G192" s="21">
        <v>148139179</v>
      </c>
      <c r="H192" s="21">
        <v>154195189</v>
      </c>
    </row>
    <row r="193" spans="1:8" ht="16.8" x14ac:dyDescent="0.4">
      <c r="A193" s="35" t="s">
        <v>192</v>
      </c>
      <c r="B193" s="23">
        <v>326</v>
      </c>
      <c r="C193" s="21">
        <v>0</v>
      </c>
      <c r="D193" s="21">
        <v>0</v>
      </c>
      <c r="E193" s="21">
        <v>0</v>
      </c>
      <c r="F193" s="21">
        <v>0</v>
      </c>
      <c r="G193" s="21">
        <v>1195516220</v>
      </c>
      <c r="H193" s="21">
        <v>1244580117</v>
      </c>
    </row>
    <row r="194" spans="1:8" ht="16.8" x14ac:dyDescent="0.4">
      <c r="A194" s="35" t="s">
        <v>193</v>
      </c>
      <c r="B194" s="23">
        <v>327</v>
      </c>
      <c r="C194" s="21">
        <v>0</v>
      </c>
      <c r="D194" s="21">
        <v>0</v>
      </c>
      <c r="E194" s="21">
        <v>0</v>
      </c>
      <c r="F194" s="21">
        <v>0</v>
      </c>
      <c r="G194" s="21">
        <v>0</v>
      </c>
      <c r="H194" s="21">
        <v>130453029</v>
      </c>
    </row>
    <row r="195" spans="1:8" ht="16.8" x14ac:dyDescent="0.4">
      <c r="A195" s="35" t="s">
        <v>194</v>
      </c>
      <c r="B195" s="23">
        <v>329</v>
      </c>
      <c r="C195" s="21">
        <v>0</v>
      </c>
      <c r="D195" s="21">
        <v>0</v>
      </c>
      <c r="E195" s="21">
        <v>0</v>
      </c>
      <c r="F195" s="21">
        <v>0</v>
      </c>
      <c r="G195" s="21">
        <v>0</v>
      </c>
      <c r="H195" s="21">
        <v>0</v>
      </c>
    </row>
    <row r="196" spans="1:8" ht="16.8" x14ac:dyDescent="0.4">
      <c r="A196" s="35" t="s">
        <v>195</v>
      </c>
      <c r="B196" s="23">
        <v>332</v>
      </c>
      <c r="C196" s="21">
        <v>0</v>
      </c>
      <c r="D196" s="21">
        <v>0</v>
      </c>
      <c r="E196" s="21">
        <v>0</v>
      </c>
      <c r="F196" s="21">
        <v>0</v>
      </c>
      <c r="G196" s="21">
        <v>0</v>
      </c>
      <c r="H196" s="21">
        <v>0</v>
      </c>
    </row>
    <row r="197" spans="1:8" ht="16.8" x14ac:dyDescent="0.4">
      <c r="A197" s="35" t="s">
        <v>196</v>
      </c>
      <c r="B197" s="23">
        <v>333</v>
      </c>
      <c r="C197" s="21">
        <v>0</v>
      </c>
      <c r="D197" s="21">
        <v>0</v>
      </c>
      <c r="E197" s="21">
        <v>0</v>
      </c>
      <c r="F197" s="21">
        <v>0</v>
      </c>
      <c r="G197" s="21">
        <v>121483648</v>
      </c>
      <c r="H197" s="21">
        <v>123571177</v>
      </c>
    </row>
    <row r="198" spans="1:8" ht="16.8" x14ac:dyDescent="0.4">
      <c r="A198" s="35" t="s">
        <v>197</v>
      </c>
      <c r="B198" s="23">
        <v>334</v>
      </c>
      <c r="C198" s="21">
        <v>0</v>
      </c>
      <c r="D198" s="21">
        <v>0</v>
      </c>
      <c r="E198" s="21">
        <v>0</v>
      </c>
      <c r="F198" s="21">
        <v>0</v>
      </c>
      <c r="G198" s="21">
        <v>87828618</v>
      </c>
      <c r="H198" s="21">
        <v>84794611</v>
      </c>
    </row>
    <row r="199" spans="1:8" ht="16.8" x14ac:dyDescent="0.4">
      <c r="A199" s="35" t="s">
        <v>198</v>
      </c>
      <c r="B199" s="23">
        <v>335</v>
      </c>
      <c r="C199" s="21">
        <v>0</v>
      </c>
      <c r="D199" s="21">
        <v>0</v>
      </c>
      <c r="E199" s="21">
        <v>0</v>
      </c>
      <c r="F199" s="21">
        <v>0</v>
      </c>
      <c r="G199" s="21">
        <v>0</v>
      </c>
      <c r="H199" s="21">
        <v>48209749</v>
      </c>
    </row>
    <row r="200" spans="1:8" ht="16.8" x14ac:dyDescent="0.4">
      <c r="A200" s="35" t="s">
        <v>199</v>
      </c>
      <c r="B200" s="23">
        <v>336</v>
      </c>
      <c r="C200" s="21">
        <v>0</v>
      </c>
      <c r="D200" s="21">
        <v>0</v>
      </c>
      <c r="E200" s="21">
        <v>0</v>
      </c>
      <c r="F200" s="21">
        <v>0</v>
      </c>
      <c r="G200" s="21">
        <v>0</v>
      </c>
      <c r="H200" s="21">
        <v>155596837</v>
      </c>
    </row>
    <row r="201" spans="1:8" ht="16.8" x14ac:dyDescent="0.4">
      <c r="A201" s="35" t="s">
        <v>200</v>
      </c>
      <c r="B201" s="23">
        <v>338</v>
      </c>
      <c r="C201" s="21">
        <v>0</v>
      </c>
      <c r="D201" s="21">
        <v>0</v>
      </c>
      <c r="E201" s="21">
        <v>0</v>
      </c>
      <c r="F201" s="21">
        <v>0</v>
      </c>
      <c r="G201" s="21">
        <v>0</v>
      </c>
      <c r="H201" s="21">
        <v>0</v>
      </c>
    </row>
    <row r="202" spans="1:8" ht="16.8" x14ac:dyDescent="0.4">
      <c r="A202" s="35" t="s">
        <v>201</v>
      </c>
      <c r="B202" s="23">
        <v>339</v>
      </c>
      <c r="C202" s="21">
        <v>0</v>
      </c>
      <c r="D202" s="21">
        <v>0</v>
      </c>
      <c r="E202" s="21">
        <v>0</v>
      </c>
      <c r="F202" s="21">
        <v>0</v>
      </c>
      <c r="G202" s="21">
        <v>0</v>
      </c>
      <c r="H202" s="21">
        <v>70921607</v>
      </c>
    </row>
    <row r="203" spans="1:8" ht="16.8" x14ac:dyDescent="0.4">
      <c r="A203" s="35" t="s">
        <v>202</v>
      </c>
      <c r="B203" s="23">
        <v>340</v>
      </c>
      <c r="C203" s="21">
        <v>0</v>
      </c>
      <c r="D203" s="21">
        <v>0</v>
      </c>
      <c r="E203" s="21">
        <v>0</v>
      </c>
      <c r="F203" s="21">
        <v>0</v>
      </c>
      <c r="G203" s="21">
        <v>0</v>
      </c>
      <c r="H203" s="21">
        <v>33626427</v>
      </c>
    </row>
    <row r="204" spans="1:8" ht="16.8" x14ac:dyDescent="0.4">
      <c r="A204" s="35" t="s">
        <v>203</v>
      </c>
      <c r="B204" s="23">
        <v>341</v>
      </c>
      <c r="C204" s="21">
        <v>0</v>
      </c>
      <c r="D204" s="21">
        <v>0</v>
      </c>
      <c r="E204" s="21">
        <v>0</v>
      </c>
      <c r="F204" s="21">
        <v>0</v>
      </c>
      <c r="G204" s="21">
        <v>0</v>
      </c>
      <c r="H204" s="21">
        <v>383248274</v>
      </c>
    </row>
    <row r="205" spans="1:8" ht="16.8" x14ac:dyDescent="0.4">
      <c r="A205" s="35" t="s">
        <v>204</v>
      </c>
      <c r="B205" s="23">
        <v>342</v>
      </c>
      <c r="C205" s="21">
        <v>0</v>
      </c>
      <c r="D205" s="21">
        <v>0</v>
      </c>
      <c r="E205" s="21">
        <v>0</v>
      </c>
      <c r="F205" s="21">
        <v>0</v>
      </c>
      <c r="G205" s="21">
        <v>0</v>
      </c>
      <c r="H205" s="21">
        <v>50212930</v>
      </c>
    </row>
    <row r="206" spans="1:8" ht="16.8" x14ac:dyDescent="0.4">
      <c r="A206" s="35" t="s">
        <v>205</v>
      </c>
      <c r="B206" s="23">
        <v>343</v>
      </c>
      <c r="C206" s="21">
        <v>0</v>
      </c>
      <c r="D206" s="21">
        <v>0</v>
      </c>
      <c r="E206" s="21">
        <v>0</v>
      </c>
      <c r="F206" s="21">
        <v>0</v>
      </c>
      <c r="G206" s="21">
        <v>0</v>
      </c>
      <c r="H206" s="21">
        <v>150253801</v>
      </c>
    </row>
    <row r="207" spans="1:8" ht="16.8" x14ac:dyDescent="0.4">
      <c r="A207" s="35" t="s">
        <v>206</v>
      </c>
      <c r="B207" s="23">
        <v>345</v>
      </c>
      <c r="C207" s="21">
        <v>0</v>
      </c>
      <c r="D207" s="21">
        <v>0</v>
      </c>
      <c r="E207" s="21">
        <v>0</v>
      </c>
      <c r="F207" s="21">
        <v>0</v>
      </c>
      <c r="G207" s="21">
        <v>0</v>
      </c>
      <c r="H207" s="21">
        <v>1341189084</v>
      </c>
    </row>
    <row r="208" spans="1:8" ht="16.8" x14ac:dyDescent="0.4">
      <c r="A208" s="35" t="s">
        <v>207</v>
      </c>
      <c r="B208" s="23">
        <v>346</v>
      </c>
      <c r="C208" s="21">
        <v>0</v>
      </c>
      <c r="D208" s="21">
        <v>0</v>
      </c>
      <c r="E208" s="21">
        <v>0</v>
      </c>
      <c r="F208" s="21">
        <v>0</v>
      </c>
      <c r="G208" s="21">
        <v>0</v>
      </c>
      <c r="H208" s="21">
        <v>2747663005</v>
      </c>
    </row>
    <row r="209" spans="1:8" ht="16.8" x14ac:dyDescent="0.4">
      <c r="A209" s="35" t="s">
        <v>208</v>
      </c>
      <c r="B209" s="23">
        <v>347</v>
      </c>
      <c r="C209" s="21">
        <v>0</v>
      </c>
      <c r="D209" s="21">
        <v>0</v>
      </c>
      <c r="E209" s="21">
        <v>0</v>
      </c>
      <c r="F209" s="21">
        <v>0</v>
      </c>
      <c r="G209" s="21">
        <v>0</v>
      </c>
      <c r="H209" s="21">
        <v>105959550</v>
      </c>
    </row>
    <row r="210" spans="1:8" ht="16.8" x14ac:dyDescent="0.4">
      <c r="A210" s="35" t="s">
        <v>209</v>
      </c>
      <c r="B210" s="23">
        <v>350</v>
      </c>
      <c r="C210" s="21">
        <v>0</v>
      </c>
      <c r="D210" s="21">
        <v>0</v>
      </c>
      <c r="E210" s="21">
        <v>0</v>
      </c>
      <c r="F210" s="21">
        <v>0</v>
      </c>
      <c r="G210" s="21">
        <v>0</v>
      </c>
      <c r="H210" s="21">
        <v>0</v>
      </c>
    </row>
    <row r="211" spans="1:8" ht="16.8" x14ac:dyDescent="0.4">
      <c r="A211" s="35" t="s">
        <v>210</v>
      </c>
      <c r="B211" s="23">
        <v>351</v>
      </c>
      <c r="C211" s="21">
        <v>0</v>
      </c>
      <c r="D211" s="21">
        <v>0</v>
      </c>
      <c r="E211" s="21">
        <v>0</v>
      </c>
      <c r="F211" s="21">
        <v>0</v>
      </c>
      <c r="G211" s="21">
        <v>30617812</v>
      </c>
      <c r="H211" s="21">
        <v>30743762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A39" sqref="A39"/>
    </sheetView>
  </sheetViews>
  <sheetFormatPr defaultRowHeight="15" x14ac:dyDescent="0.35"/>
  <cols>
    <col min="1" max="1" width="43.5546875" bestFit="1" customWidth="1"/>
    <col min="2" max="2" width="17.44140625" style="36" customWidth="1"/>
    <col min="3" max="3" width="15.33203125" bestFit="1" customWidth="1"/>
    <col min="4" max="4" width="16.6640625" bestFit="1" customWidth="1"/>
    <col min="5" max="5" width="12.44140625" bestFit="1" customWidth="1"/>
    <col min="6" max="6" width="13.5546875" bestFit="1" customWidth="1"/>
    <col min="7" max="7" width="12.33203125" bestFit="1" customWidth="1"/>
    <col min="8" max="8" width="18.88671875" style="36" customWidth="1"/>
  </cols>
  <sheetData>
    <row r="1" spans="1:16" ht="19.2" x14ac:dyDescent="0.35">
      <c r="A1" s="76" t="s">
        <v>350</v>
      </c>
      <c r="B1" s="76"/>
      <c r="C1" s="76"/>
    </row>
    <row r="4" spans="1:16" ht="19.2" x14ac:dyDescent="0.35">
      <c r="A4" s="25" t="s">
        <v>272</v>
      </c>
      <c r="B4" s="25" t="s">
        <v>381</v>
      </c>
      <c r="C4" s="25" t="s">
        <v>273</v>
      </c>
      <c r="D4" s="25" t="s">
        <v>274</v>
      </c>
      <c r="E4" s="25" t="s">
        <v>275</v>
      </c>
      <c r="F4" s="25" t="s">
        <v>276</v>
      </c>
      <c r="G4" s="25" t="s">
        <v>277</v>
      </c>
      <c r="H4" s="25" t="s">
        <v>382</v>
      </c>
      <c r="I4" s="76" t="s">
        <v>278</v>
      </c>
      <c r="J4" s="76"/>
      <c r="K4" s="76"/>
      <c r="L4" s="76"/>
      <c r="M4" s="76"/>
      <c r="N4" s="76"/>
      <c r="O4" s="76"/>
      <c r="P4" s="76"/>
    </row>
    <row r="5" spans="1:16" ht="16.8" x14ac:dyDescent="0.35">
      <c r="A5" s="33" t="s">
        <v>279</v>
      </c>
      <c r="B5" s="33">
        <v>227</v>
      </c>
      <c r="C5" t="s">
        <v>280</v>
      </c>
      <c r="D5" s="45">
        <v>40711</v>
      </c>
      <c r="E5" s="45">
        <v>40681</v>
      </c>
      <c r="F5" s="38" t="s">
        <v>281</v>
      </c>
      <c r="G5" s="45">
        <v>40682</v>
      </c>
      <c r="H5" s="63">
        <v>227</v>
      </c>
      <c r="I5" s="77" t="s">
        <v>282</v>
      </c>
      <c r="J5" s="77"/>
      <c r="K5" s="77"/>
      <c r="L5" s="77"/>
      <c r="M5" s="77"/>
      <c r="N5" s="77"/>
      <c r="O5" s="77"/>
      <c r="P5" s="77"/>
    </row>
    <row r="6" spans="1:16" ht="16.8" x14ac:dyDescent="0.35">
      <c r="A6" s="33" t="s">
        <v>283</v>
      </c>
      <c r="B6" s="33">
        <v>165</v>
      </c>
      <c r="C6" t="s">
        <v>284</v>
      </c>
      <c r="D6" s="45">
        <v>40654</v>
      </c>
      <c r="E6" s="45">
        <v>40623</v>
      </c>
      <c r="F6" s="38" t="s">
        <v>285</v>
      </c>
      <c r="G6" s="45">
        <v>40623</v>
      </c>
      <c r="H6" s="63"/>
      <c r="I6" s="77" t="s">
        <v>286</v>
      </c>
      <c r="J6" s="77"/>
      <c r="K6" s="77"/>
      <c r="L6" s="77"/>
      <c r="M6" s="77"/>
      <c r="N6" s="77"/>
      <c r="O6" s="77"/>
      <c r="P6" s="77"/>
    </row>
    <row r="7" spans="1:16" ht="16.8" x14ac:dyDescent="0.35">
      <c r="A7" s="33" t="s">
        <v>166</v>
      </c>
      <c r="B7" s="33">
        <v>297</v>
      </c>
      <c r="C7" t="s">
        <v>280</v>
      </c>
      <c r="D7" s="45">
        <v>41092</v>
      </c>
      <c r="E7" s="45">
        <v>41092</v>
      </c>
      <c r="F7" s="38" t="s">
        <v>287</v>
      </c>
      <c r="G7" s="45">
        <v>41092</v>
      </c>
      <c r="H7" s="63">
        <v>297</v>
      </c>
      <c r="I7" s="77" t="s">
        <v>288</v>
      </c>
      <c r="J7" s="77"/>
      <c r="K7" s="77"/>
      <c r="L7" s="77"/>
      <c r="M7" s="77"/>
      <c r="N7" s="77"/>
      <c r="O7" s="77"/>
      <c r="P7" s="77"/>
    </row>
    <row r="8" spans="1:16" ht="16.8" x14ac:dyDescent="0.35">
      <c r="A8" s="33" t="s">
        <v>111</v>
      </c>
      <c r="B8" s="33">
        <v>228</v>
      </c>
      <c r="C8" t="s">
        <v>289</v>
      </c>
      <c r="D8" s="45">
        <v>40780</v>
      </c>
      <c r="E8" s="45">
        <v>40780</v>
      </c>
      <c r="F8" s="38" t="s">
        <v>290</v>
      </c>
      <c r="G8" s="45">
        <v>40780</v>
      </c>
      <c r="H8" s="63">
        <v>33</v>
      </c>
      <c r="I8" s="75" t="s">
        <v>291</v>
      </c>
      <c r="J8" s="75"/>
      <c r="K8" s="75"/>
      <c r="L8" s="75"/>
      <c r="M8" s="75"/>
      <c r="N8" s="75"/>
      <c r="O8" s="75"/>
      <c r="P8" s="75"/>
    </row>
    <row r="9" spans="1:16" ht="16.8" x14ac:dyDescent="0.35">
      <c r="A9" s="33" t="s">
        <v>154</v>
      </c>
      <c r="B9" s="33">
        <v>283</v>
      </c>
      <c r="C9" t="s">
        <v>292</v>
      </c>
      <c r="D9" s="45">
        <v>40472</v>
      </c>
      <c r="E9" s="45">
        <v>40442</v>
      </c>
      <c r="F9" s="38" t="s">
        <v>293</v>
      </c>
      <c r="G9" s="45">
        <v>40442</v>
      </c>
      <c r="H9" s="63">
        <v>256</v>
      </c>
      <c r="I9" s="44" t="s">
        <v>294</v>
      </c>
      <c r="J9" s="44"/>
      <c r="K9" s="44"/>
      <c r="L9" s="44"/>
      <c r="M9" s="44"/>
      <c r="N9" s="44"/>
      <c r="O9" s="44"/>
      <c r="P9" s="44"/>
    </row>
    <row r="10" spans="1:16" ht="16.8" x14ac:dyDescent="0.35">
      <c r="A10" s="33" t="s">
        <v>25</v>
      </c>
      <c r="B10" s="33">
        <v>59</v>
      </c>
      <c r="C10" t="s">
        <v>280</v>
      </c>
      <c r="D10" s="45">
        <v>41011</v>
      </c>
      <c r="E10" s="45">
        <v>41015</v>
      </c>
      <c r="F10" s="38" t="s">
        <v>295</v>
      </c>
      <c r="G10" s="45">
        <v>41016</v>
      </c>
      <c r="H10" s="63">
        <v>59</v>
      </c>
      <c r="I10" s="44" t="s">
        <v>296</v>
      </c>
      <c r="J10" s="44"/>
      <c r="K10" s="44"/>
      <c r="L10" s="44"/>
      <c r="M10" s="44"/>
      <c r="N10" s="44"/>
      <c r="O10" s="44"/>
      <c r="P10" s="44"/>
    </row>
    <row r="11" spans="1:16" ht="16.8" x14ac:dyDescent="0.35">
      <c r="A11" s="33" t="s">
        <v>104</v>
      </c>
      <c r="B11" s="33">
        <v>216</v>
      </c>
      <c r="C11" t="s">
        <v>280</v>
      </c>
      <c r="D11" s="45">
        <v>41631</v>
      </c>
      <c r="E11" s="45">
        <v>41631</v>
      </c>
      <c r="F11" s="38" t="s">
        <v>297</v>
      </c>
      <c r="G11" s="45">
        <v>41631</v>
      </c>
      <c r="H11" s="63">
        <v>72</v>
      </c>
      <c r="I11" s="44" t="s">
        <v>298</v>
      </c>
      <c r="J11" s="44"/>
      <c r="K11" s="44"/>
      <c r="L11" s="44"/>
      <c r="M11" s="44"/>
      <c r="N11" s="44"/>
      <c r="O11" s="44"/>
      <c r="P11" s="44"/>
    </row>
    <row r="12" spans="1:16" ht="16.8" x14ac:dyDescent="0.35">
      <c r="A12" s="33" t="s">
        <v>217</v>
      </c>
      <c r="B12" s="33">
        <v>267</v>
      </c>
      <c r="C12" t="s">
        <v>299</v>
      </c>
      <c r="D12" s="45">
        <v>41214</v>
      </c>
      <c r="E12" s="45">
        <v>41246</v>
      </c>
      <c r="F12" s="38" t="s">
        <v>300</v>
      </c>
      <c r="G12" s="45">
        <v>41246</v>
      </c>
      <c r="H12" s="63">
        <v>302</v>
      </c>
      <c r="I12" s="44" t="s">
        <v>301</v>
      </c>
      <c r="J12" s="44"/>
      <c r="K12" s="44"/>
      <c r="L12" s="44"/>
      <c r="M12" s="44"/>
      <c r="N12" s="44"/>
      <c r="O12" s="44"/>
      <c r="P12" s="44"/>
    </row>
    <row r="13" spans="1:16" ht="16.8" x14ac:dyDescent="0.35">
      <c r="A13" s="33" t="s">
        <v>159</v>
      </c>
      <c r="B13" s="33">
        <v>289</v>
      </c>
      <c r="C13" t="s">
        <v>302</v>
      </c>
      <c r="D13" s="45">
        <v>40513</v>
      </c>
      <c r="E13" s="45">
        <v>40513</v>
      </c>
      <c r="F13" s="38" t="s">
        <v>303</v>
      </c>
      <c r="G13" s="45">
        <v>40513</v>
      </c>
      <c r="H13" s="63">
        <v>95</v>
      </c>
      <c r="I13" s="44" t="s">
        <v>304</v>
      </c>
      <c r="J13" s="44"/>
      <c r="K13" s="44"/>
      <c r="L13" s="44"/>
      <c r="M13" s="44"/>
      <c r="N13" s="44"/>
      <c r="O13" s="44"/>
      <c r="P13" s="44"/>
    </row>
    <row r="14" spans="1:16" ht="16.8" x14ac:dyDescent="0.35">
      <c r="A14" s="33" t="s">
        <v>174</v>
      </c>
      <c r="B14" s="33">
        <v>307</v>
      </c>
      <c r="C14" t="s">
        <v>280</v>
      </c>
      <c r="D14" s="45">
        <v>41250</v>
      </c>
      <c r="E14" s="45">
        <v>41250</v>
      </c>
      <c r="F14" s="38" t="s">
        <v>305</v>
      </c>
      <c r="G14" s="45">
        <v>41250</v>
      </c>
      <c r="H14" s="63"/>
      <c r="I14" s="44" t="s">
        <v>306</v>
      </c>
      <c r="J14" s="44"/>
      <c r="K14" s="44"/>
      <c r="L14" s="44"/>
      <c r="M14" s="44"/>
      <c r="N14" s="44"/>
      <c r="O14" s="44"/>
      <c r="P14" s="44"/>
    </row>
    <row r="15" spans="1:16" ht="16.8" x14ac:dyDescent="0.35">
      <c r="A15" s="33" t="s">
        <v>175</v>
      </c>
      <c r="B15" s="33">
        <v>308</v>
      </c>
      <c r="C15" t="s">
        <v>280</v>
      </c>
      <c r="D15" s="45">
        <v>41250</v>
      </c>
      <c r="E15" s="45">
        <v>41250</v>
      </c>
      <c r="F15" s="38" t="s">
        <v>307</v>
      </c>
      <c r="G15" s="45">
        <v>41250</v>
      </c>
      <c r="H15" s="63"/>
      <c r="I15" s="44" t="s">
        <v>308</v>
      </c>
      <c r="J15" s="44"/>
      <c r="K15" s="44"/>
      <c r="L15" s="44"/>
      <c r="M15" s="44"/>
      <c r="N15" s="44"/>
      <c r="O15" s="44"/>
      <c r="P15" s="44"/>
    </row>
    <row r="16" spans="1:16" ht="16.8" x14ac:dyDescent="0.35">
      <c r="A16" s="33" t="s">
        <v>26</v>
      </c>
      <c r="B16" s="33">
        <v>66</v>
      </c>
      <c r="C16" t="s">
        <v>280</v>
      </c>
      <c r="D16" s="45">
        <v>40914</v>
      </c>
      <c r="E16" s="45">
        <v>40914</v>
      </c>
      <c r="F16" s="38" t="s">
        <v>309</v>
      </c>
      <c r="G16" s="45">
        <v>40914</v>
      </c>
      <c r="H16" s="63">
        <v>66</v>
      </c>
      <c r="I16" s="44" t="s">
        <v>310</v>
      </c>
      <c r="J16" s="44"/>
      <c r="K16" s="44"/>
      <c r="L16" s="44"/>
      <c r="M16" s="44"/>
      <c r="N16" s="44"/>
      <c r="O16" s="44"/>
      <c r="P16" s="44"/>
    </row>
    <row r="17" spans="1:16" ht="16.8" x14ac:dyDescent="0.35">
      <c r="A17" s="33" t="s">
        <v>168</v>
      </c>
      <c r="B17" s="33">
        <v>299</v>
      </c>
      <c r="C17" t="s">
        <v>280</v>
      </c>
      <c r="D17" s="45">
        <v>40919</v>
      </c>
      <c r="E17" s="45">
        <v>40919</v>
      </c>
      <c r="F17" s="38" t="s">
        <v>311</v>
      </c>
      <c r="G17" s="45">
        <v>40919</v>
      </c>
      <c r="H17" s="63">
        <v>104</v>
      </c>
      <c r="I17" s="44" t="s">
        <v>312</v>
      </c>
      <c r="J17" s="44"/>
      <c r="K17" s="44"/>
      <c r="L17" s="44"/>
      <c r="M17" s="44"/>
      <c r="N17" s="44"/>
      <c r="O17" s="44"/>
      <c r="P17" s="44"/>
    </row>
    <row r="18" spans="1:16" ht="16.8" x14ac:dyDescent="0.35">
      <c r="A18" s="33" t="s">
        <v>313</v>
      </c>
      <c r="B18" s="33"/>
      <c r="C18" t="s">
        <v>280</v>
      </c>
      <c r="D18" s="45">
        <v>40998</v>
      </c>
      <c r="E18" s="45">
        <v>40998</v>
      </c>
      <c r="F18" s="38" t="s">
        <v>314</v>
      </c>
      <c r="G18" s="45">
        <v>40998</v>
      </c>
      <c r="H18" s="63"/>
      <c r="I18" s="44" t="s">
        <v>315</v>
      </c>
      <c r="J18" s="44"/>
      <c r="K18" s="44"/>
      <c r="L18" s="44"/>
      <c r="M18" s="44"/>
      <c r="N18" s="44"/>
      <c r="O18" s="44"/>
      <c r="P18" s="44"/>
    </row>
    <row r="19" spans="1:16" ht="16.8" x14ac:dyDescent="0.35">
      <c r="A19" s="33" t="s">
        <v>62</v>
      </c>
      <c r="B19" s="33">
        <v>134</v>
      </c>
      <c r="C19" t="s">
        <v>280</v>
      </c>
      <c r="D19" s="45">
        <v>41376</v>
      </c>
      <c r="E19" s="45">
        <v>41376</v>
      </c>
      <c r="F19" s="38" t="s">
        <v>316</v>
      </c>
      <c r="G19" s="45">
        <v>41376</v>
      </c>
      <c r="H19" s="63">
        <v>134</v>
      </c>
      <c r="I19" s="44" t="s">
        <v>317</v>
      </c>
      <c r="J19" s="44"/>
      <c r="K19" s="44"/>
      <c r="L19" s="44"/>
      <c r="M19" s="44"/>
      <c r="N19" s="44"/>
      <c r="O19" s="44"/>
      <c r="P19" s="44"/>
    </row>
    <row r="20" spans="1:16" ht="16.8" x14ac:dyDescent="0.35">
      <c r="A20" s="33" t="s">
        <v>144</v>
      </c>
      <c r="B20" s="33">
        <v>272</v>
      </c>
      <c r="C20" t="s">
        <v>280</v>
      </c>
      <c r="D20" s="45">
        <v>41522</v>
      </c>
      <c r="E20" s="45">
        <v>41522</v>
      </c>
      <c r="F20" s="38" t="s">
        <v>318</v>
      </c>
      <c r="G20" s="45">
        <v>41522</v>
      </c>
      <c r="H20" s="63">
        <v>272</v>
      </c>
      <c r="I20" s="44" t="s">
        <v>319</v>
      </c>
      <c r="J20" s="44"/>
      <c r="K20" s="44"/>
      <c r="L20" s="44"/>
      <c r="M20" s="44"/>
      <c r="N20" s="44"/>
      <c r="O20" s="44"/>
      <c r="P20" s="44"/>
    </row>
    <row r="21" spans="1:16" ht="16.8" x14ac:dyDescent="0.35">
      <c r="A21" s="33" t="s">
        <v>283</v>
      </c>
      <c r="B21" s="33">
        <v>165</v>
      </c>
      <c r="C21" t="s">
        <v>302</v>
      </c>
      <c r="D21" s="45">
        <v>41129</v>
      </c>
      <c r="E21" s="45">
        <v>41129</v>
      </c>
      <c r="F21" s="38" t="s">
        <v>320</v>
      </c>
      <c r="G21" s="45">
        <v>41129</v>
      </c>
      <c r="H21" s="63"/>
      <c r="I21" s="44" t="s">
        <v>321</v>
      </c>
      <c r="J21" s="44"/>
      <c r="K21" s="44"/>
      <c r="L21" s="44"/>
      <c r="M21" s="44"/>
      <c r="N21" s="44"/>
      <c r="O21" s="44"/>
      <c r="P21" s="44"/>
    </row>
    <row r="22" spans="1:16" ht="16.8" x14ac:dyDescent="0.35">
      <c r="A22" s="33" t="s">
        <v>29</v>
      </c>
      <c r="B22" s="33">
        <v>75</v>
      </c>
      <c r="C22" t="s">
        <v>322</v>
      </c>
      <c r="D22" s="45">
        <v>40513</v>
      </c>
      <c r="E22" s="45">
        <v>40480</v>
      </c>
      <c r="F22" s="38" t="s">
        <v>323</v>
      </c>
      <c r="G22" s="45">
        <v>40480</v>
      </c>
      <c r="H22" s="63">
        <v>144</v>
      </c>
      <c r="I22" s="44" t="s">
        <v>324</v>
      </c>
      <c r="J22" s="44"/>
      <c r="K22" s="44"/>
      <c r="L22" s="44"/>
      <c r="M22" s="44"/>
      <c r="N22" s="44"/>
      <c r="O22" s="44"/>
      <c r="P22" s="44"/>
    </row>
    <row r="23" spans="1:16" ht="16.8" x14ac:dyDescent="0.35">
      <c r="A23" s="33" t="s">
        <v>69</v>
      </c>
      <c r="B23" s="33">
        <v>147</v>
      </c>
      <c r="C23" t="s">
        <v>280</v>
      </c>
      <c r="D23" s="45">
        <v>41012</v>
      </c>
      <c r="E23" s="45">
        <v>41012</v>
      </c>
      <c r="F23" s="38" t="s">
        <v>325</v>
      </c>
      <c r="G23" s="45">
        <v>41012</v>
      </c>
      <c r="H23" s="63">
        <v>147</v>
      </c>
      <c r="I23" s="44" t="s">
        <v>326</v>
      </c>
      <c r="J23" s="44"/>
      <c r="K23" s="44"/>
      <c r="L23" s="44"/>
      <c r="M23" s="44"/>
      <c r="N23" s="44"/>
      <c r="O23" s="44"/>
      <c r="P23" s="44"/>
    </row>
    <row r="24" spans="1:16" ht="16.8" x14ac:dyDescent="0.35">
      <c r="A24" s="33" t="s">
        <v>327</v>
      </c>
      <c r="B24" s="33">
        <v>214</v>
      </c>
      <c r="C24" t="s">
        <v>280</v>
      </c>
      <c r="D24" s="45">
        <v>40532</v>
      </c>
      <c r="E24" s="45">
        <v>40532</v>
      </c>
      <c r="F24" s="38" t="s">
        <v>328</v>
      </c>
      <c r="G24" s="45">
        <v>40532</v>
      </c>
      <c r="H24" s="63">
        <v>214</v>
      </c>
      <c r="I24" s="44" t="s">
        <v>329</v>
      </c>
      <c r="J24" s="44"/>
      <c r="K24" s="44"/>
      <c r="L24" s="44"/>
      <c r="M24" s="44"/>
      <c r="N24" s="44"/>
      <c r="O24" s="44"/>
      <c r="P24" s="44"/>
    </row>
    <row r="25" spans="1:16" ht="16.8" x14ac:dyDescent="0.35">
      <c r="A25" s="33" t="s">
        <v>161</v>
      </c>
      <c r="B25" s="33">
        <v>292</v>
      </c>
      <c r="C25" t="s">
        <v>330</v>
      </c>
      <c r="D25" s="45">
        <v>40782</v>
      </c>
      <c r="E25" s="45">
        <v>40751</v>
      </c>
      <c r="F25" s="38" t="s">
        <v>331</v>
      </c>
      <c r="G25" s="45">
        <v>40751</v>
      </c>
      <c r="H25" s="63">
        <v>50</v>
      </c>
      <c r="I25" s="44" t="s">
        <v>332</v>
      </c>
      <c r="J25" s="44"/>
      <c r="K25" s="44"/>
      <c r="L25" s="44"/>
      <c r="M25" s="44"/>
      <c r="N25" s="44"/>
      <c r="O25" s="44"/>
      <c r="P25" s="44"/>
    </row>
    <row r="26" spans="1:16" ht="16.8" x14ac:dyDescent="0.35">
      <c r="A26" s="33" t="s">
        <v>283</v>
      </c>
      <c r="B26" s="33">
        <v>165</v>
      </c>
      <c r="C26" t="s">
        <v>333</v>
      </c>
      <c r="D26" s="45">
        <v>41243</v>
      </c>
      <c r="E26" s="45">
        <v>41243</v>
      </c>
      <c r="F26" s="38" t="s">
        <v>334</v>
      </c>
      <c r="G26" s="45">
        <v>41243</v>
      </c>
      <c r="H26" s="63">
        <v>261</v>
      </c>
      <c r="I26" s="44" t="s">
        <v>335</v>
      </c>
      <c r="J26" s="44"/>
      <c r="K26" s="44"/>
      <c r="L26" s="44"/>
      <c r="M26" s="44"/>
      <c r="N26" s="44"/>
      <c r="O26" s="44"/>
      <c r="P26" s="44"/>
    </row>
    <row r="27" spans="1:16" ht="16.8" x14ac:dyDescent="0.35">
      <c r="A27" s="33" t="s">
        <v>336</v>
      </c>
      <c r="B27" s="33">
        <v>329</v>
      </c>
      <c r="C27" t="s">
        <v>337</v>
      </c>
      <c r="D27" s="45">
        <v>41367</v>
      </c>
      <c r="E27" s="45">
        <v>41367</v>
      </c>
      <c r="F27" s="38" t="s">
        <v>338</v>
      </c>
      <c r="G27" s="45">
        <v>41367</v>
      </c>
      <c r="H27" s="63">
        <v>169</v>
      </c>
      <c r="I27" s="44" t="s">
        <v>339</v>
      </c>
      <c r="J27" s="44"/>
      <c r="K27" s="44"/>
      <c r="L27" s="44"/>
      <c r="M27" s="44"/>
      <c r="N27" s="44"/>
      <c r="O27" s="44"/>
      <c r="P27" s="44"/>
    </row>
    <row r="28" spans="1:16" ht="16.8" x14ac:dyDescent="0.35">
      <c r="A28" s="33" t="s">
        <v>340</v>
      </c>
      <c r="B28" s="33"/>
      <c r="C28" t="s">
        <v>280</v>
      </c>
      <c r="D28" s="45">
        <v>41491</v>
      </c>
      <c r="E28" s="45">
        <v>41491</v>
      </c>
      <c r="F28" s="38" t="s">
        <v>341</v>
      </c>
      <c r="G28" s="45">
        <v>41491</v>
      </c>
      <c r="H28" s="63">
        <v>282</v>
      </c>
      <c r="I28" s="44" t="s">
        <v>342</v>
      </c>
      <c r="J28" s="44"/>
      <c r="K28" s="44"/>
      <c r="L28" s="44"/>
      <c r="M28" s="44"/>
      <c r="N28" s="44"/>
      <c r="O28" s="44"/>
      <c r="P28" s="44"/>
    </row>
    <row r="29" spans="1:16" ht="16.8" x14ac:dyDescent="0.35">
      <c r="A29" s="33" t="s">
        <v>220</v>
      </c>
      <c r="B29" s="33">
        <v>337</v>
      </c>
      <c r="C29" t="s">
        <v>280</v>
      </c>
      <c r="D29" s="45">
        <v>41702</v>
      </c>
      <c r="E29" s="45">
        <v>41702</v>
      </c>
      <c r="F29" s="38" t="s">
        <v>343</v>
      </c>
      <c r="G29" s="45">
        <v>41702</v>
      </c>
      <c r="H29" s="63">
        <v>29</v>
      </c>
      <c r="I29" s="44" t="s">
        <v>344</v>
      </c>
      <c r="J29" s="44"/>
      <c r="K29" s="44"/>
      <c r="L29" s="44"/>
      <c r="M29" s="44"/>
      <c r="N29" s="44"/>
      <c r="O29" s="44"/>
      <c r="P29" s="44"/>
    </row>
    <row r="30" spans="1:16" ht="16.8" x14ac:dyDescent="0.35">
      <c r="A30" s="33" t="s">
        <v>176</v>
      </c>
      <c r="B30" s="33">
        <v>309</v>
      </c>
      <c r="C30" t="s">
        <v>280</v>
      </c>
      <c r="D30" s="45">
        <v>41250</v>
      </c>
      <c r="E30" s="45">
        <v>41250</v>
      </c>
      <c r="F30" s="38" t="s">
        <v>345</v>
      </c>
      <c r="G30" s="45">
        <v>41250</v>
      </c>
      <c r="H30" s="63">
        <v>309</v>
      </c>
      <c r="I30" s="44" t="s">
        <v>346</v>
      </c>
      <c r="J30" s="44"/>
      <c r="K30" s="44"/>
      <c r="L30" s="44"/>
      <c r="M30" s="44"/>
      <c r="N30" s="44"/>
      <c r="O30" s="44"/>
      <c r="P30" s="44"/>
    </row>
    <row r="31" spans="1:16" ht="16.8" x14ac:dyDescent="0.35">
      <c r="A31" s="33" t="s">
        <v>70</v>
      </c>
      <c r="B31" s="33">
        <v>148</v>
      </c>
      <c r="C31" t="s">
        <v>280</v>
      </c>
      <c r="D31" s="45">
        <v>40939</v>
      </c>
      <c r="E31" s="45">
        <v>40939</v>
      </c>
      <c r="F31" s="38" t="s">
        <v>347</v>
      </c>
      <c r="G31" s="45">
        <v>40939</v>
      </c>
      <c r="H31" s="63">
        <v>148</v>
      </c>
      <c r="I31" t="s">
        <v>348</v>
      </c>
    </row>
    <row r="34" spans="1:2" x14ac:dyDescent="0.35">
      <c r="A34" s="42" t="s">
        <v>383</v>
      </c>
      <c r="B34" s="36" t="s">
        <v>384</v>
      </c>
    </row>
  </sheetData>
  <mergeCells count="6">
    <mergeCell ref="I8:P8"/>
    <mergeCell ref="A1:C1"/>
    <mergeCell ref="I4:P4"/>
    <mergeCell ref="I5:P5"/>
    <mergeCell ref="I6:P6"/>
    <mergeCell ref="I7:P7"/>
  </mergeCells>
  <hyperlinks>
    <hyperlink ref="A24" r:id="rId1" display="http://tllp.tesorologistics.com/"/>
    <hyperlink ref="C24" r:id="rId2" display="http://lensonwashington.com/tariffs/Tariff23951.pdf"/>
    <hyperlink ref="F24" r:id="rId3" display="http://elibrary.ferc.gov/idmws/docket_sheet.asp?docket=IS11-129&amp;Subdocket=000"/>
    <hyperlink ref="G24" r:id="rId4" display="http://elibrary.ferc.gov/idmws/common/opennat.asp?fileID=12515246"/>
    <hyperlink ref="A31" r:id="rId5" display="http://www.enterpriseproducts.com/customers/tariffs.shtm"/>
    <hyperlink ref="C31" r:id="rId6" display="http://lensonwashington.com/tariffs/Tariff27626.pdf"/>
    <hyperlink ref="F31" r:id="rId7" display="http://elibrary.ferc.gov/idmws/docket_sheet.asp?docket=IS12-147&amp;Subdocket=000"/>
    <hyperlink ref="G31" r:id="rId8" display="http://elibrary.ferc.gov/idmws/common/opennat.asp?fileID=12880374"/>
    <hyperlink ref="A23" r:id="rId9" display="http://www.enterpriseproducts.com/customers/tariffs.shtm"/>
    <hyperlink ref="C23" r:id="rId10" display="http://lensonwashington.com/tariffs/Tariff28093.pdf"/>
    <hyperlink ref="F23" r:id="rId11" display="http://elibrary.ferc.gov/idmws/docket_sheet.asp?docket=IS12-225&amp;Subdocket=000"/>
    <hyperlink ref="G23" r:id="rId12" display="http://elibrary.ferc.gov/idmws/common/opennat.asp?fileID=12945478"/>
    <hyperlink ref="A30" r:id="rId13" display="http://www.deleklogistics.com/phoenix.zhtml?c=251361&amp;p=irol-tariffs"/>
    <hyperlink ref="C30" r:id="rId14" display="http://lensonwashington.com/tariffs/Tariff30709.pdf"/>
    <hyperlink ref="F30" r:id="rId15" display="http://elibrary.ferc.gov/idmws/docket_sheet.asp?docket=IS13-98&amp;Subdocket=000"/>
    <hyperlink ref="G30" r:id="rId16" display="http://elibrary.ferc.gov/idmws/common/opennat.asp?fileID=13127347"/>
    <hyperlink ref="A19" r:id="rId17" display="http://www.spectraenergy.com/Operations/Crude-Oil-Transportation/ExpressPlatte/TariffProcedures/"/>
    <hyperlink ref="C19" r:id="rId18" display="http://lensonwashington.com/tariffs/Tariff31330.pdf"/>
    <hyperlink ref="F19" r:id="rId19" display="http://elibrary.ferc.gov/idmws/docket_sheet.asp?docket=IS13-246&amp;Subdocket=000"/>
    <hyperlink ref="G19" r:id="rId20" display="http://elibrary.ferc.gov/idmws/common/opennat.asp?fileID=13232754"/>
    <hyperlink ref="C20" r:id="rId21" display="http://lensonwashington.com/tariffs/Tariff32677.pdf"/>
    <hyperlink ref="F20" r:id="rId22" display="http://elibrary.ferc.gov/idmws/docket_sheet.asp?docket=IS13-574&amp;Subdocket=000"/>
    <hyperlink ref="G20" r:id="rId23" display="http://elibrary.ferc.gov/idmws/common/opennat.asp?fileID=13344375"/>
    <hyperlink ref="C29" r:id="rId24" display="http://lensonwashington.com/tariffs/Tariff33203.pdf"/>
    <hyperlink ref="F29" r:id="rId25" display="http://elibrary.ferc.gov/idmws/docket_sheet.asp?docket=IS14-211&amp;Subdocket=000"/>
    <hyperlink ref="G29" r:id="rId26" display="http://elibrary.ferc.gov/idmws/common/opennat.asp?fileID=13475245"/>
    <hyperlink ref="C25" r:id="rId27" display="http://lensonwashington.com/tariffs/Tariff26081.pdf"/>
    <hyperlink ref="F25" r:id="rId28" display="http://elibrary.ferc.gov/idmws/docket_sheet.asp?docket=IS11-542&amp;Subdocket=000"/>
    <hyperlink ref="G25" r:id="rId29" display="http://elibrary.ferc.gov/idmws/common/opennat.asp?fileID=12740997"/>
    <hyperlink ref="C27" r:id="rId30" display="http://lensonwashington.com/tariffs/Tariff31306.pdf"/>
    <hyperlink ref="F27" r:id="rId31" display="http://elibrary.ferc.gov/idmws/docket_sheet.asp?docket=IS13-235&amp;Subdocket=000"/>
    <hyperlink ref="G27" r:id="rId32" display="http://elibrary.ferc.gov/idmws/common/opennat.asp?fileID=13225080"/>
    <hyperlink ref="A21" r:id="rId33" display="http://www.transmontaignepartners.com/liquid-pipeline-tariffs/"/>
    <hyperlink ref="C21" r:id="rId34" display="http://lensonwashington.com/tariffs/Tariff30070.pdf"/>
    <hyperlink ref="F21" r:id="rId35" display="http://elibrary.ferc.gov/idmws/docket_sheet.asp?docket=IS12-541&amp;Subdocket=000"/>
    <hyperlink ref="G21" r:id="rId36" display="http://elibrary.ferc.gov/idmws/common/opennat.asp?fileID=13043098"/>
    <hyperlink ref="A26" r:id="rId37" display="http://www.transmontaignepartners.com/liquid-pipeline-tariffs/"/>
    <hyperlink ref="C26" r:id="rId38" display="http://lensonwashington.com/tariffs/Tariff30643.pdf"/>
    <hyperlink ref="F26" r:id="rId39" display="http://elibrary.ferc.gov/idmws/docket_sheet.asp?docket=IS13-75&amp;Subdocket=000"/>
    <hyperlink ref="G26" r:id="rId40" display="http://elibrary.ferc.gov/idmws/common/opennat.asp?fileID=13122475"/>
    <hyperlink ref="A22" r:id="rId41" display="http://tariffs.shellpipeline.com/"/>
    <hyperlink ref="C22" r:id="rId42" display="http://lensonwashington.com/tariffs/Tariff23448.pdf"/>
    <hyperlink ref="F22" r:id="rId43" display="http://elibrary.ferc.gov/idmws/docket_sheet.asp?docket=IS11-42&amp;Subdocket=000"/>
    <hyperlink ref="G22" r:id="rId44" display="http://elibrary.ferc.gov/idmws/common/opennat.asp?fileID=12475880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1"/>
  <sheetViews>
    <sheetView workbookViewId="0">
      <selection activeCell="Q15" sqref="Q15"/>
    </sheetView>
  </sheetViews>
  <sheetFormatPr defaultRowHeight="15" x14ac:dyDescent="0.35"/>
  <cols>
    <col min="1" max="1" width="53.6640625" bestFit="1" customWidth="1"/>
    <col min="2" max="2" width="17" bestFit="1" customWidth="1"/>
    <col min="3" max="8" width="12.44140625" bestFit="1" customWidth="1"/>
  </cols>
  <sheetData>
    <row r="1" spans="1:8" x14ac:dyDescent="0.35">
      <c r="A1" s="21"/>
      <c r="B1" s="21"/>
      <c r="C1" s="21">
        <v>9</v>
      </c>
      <c r="D1" s="21">
        <v>10</v>
      </c>
      <c r="E1" s="21">
        <v>11</v>
      </c>
      <c r="F1" s="21">
        <v>12</v>
      </c>
      <c r="G1" s="21">
        <v>13</v>
      </c>
      <c r="H1" s="21">
        <v>14</v>
      </c>
    </row>
    <row r="2" spans="1:8" ht="19.2" x14ac:dyDescent="0.35">
      <c r="A2" s="25" t="s">
        <v>359</v>
      </c>
      <c r="B2" s="25" t="s">
        <v>245</v>
      </c>
      <c r="C2" s="25" t="s">
        <v>411</v>
      </c>
      <c r="D2" s="25" t="s">
        <v>412</v>
      </c>
      <c r="E2" s="25" t="s">
        <v>413</v>
      </c>
      <c r="F2" s="25" t="s">
        <v>414</v>
      </c>
      <c r="G2" s="25" t="s">
        <v>415</v>
      </c>
      <c r="H2" s="25" t="s">
        <v>416</v>
      </c>
    </row>
    <row r="3" spans="1:8" ht="16.8" x14ac:dyDescent="0.4">
      <c r="A3" s="35" t="s">
        <v>2</v>
      </c>
      <c r="B3" s="23">
        <v>15</v>
      </c>
      <c r="C3" s="21">
        <v>280141209</v>
      </c>
      <c r="D3" s="21">
        <v>329289186</v>
      </c>
      <c r="E3" s="21">
        <v>377975533</v>
      </c>
      <c r="F3" s="21">
        <v>430008492</v>
      </c>
      <c r="G3" s="21">
        <v>481812916</v>
      </c>
      <c r="H3" s="21">
        <v>543005215</v>
      </c>
    </row>
    <row r="4" spans="1:8" ht="16.8" x14ac:dyDescent="0.4">
      <c r="A4" s="35" t="s">
        <v>3</v>
      </c>
      <c r="B4" s="23">
        <v>19</v>
      </c>
      <c r="C4" s="21">
        <v>25250032</v>
      </c>
      <c r="D4" s="21">
        <v>0</v>
      </c>
      <c r="E4" s="21">
        <v>0</v>
      </c>
      <c r="F4" s="21">
        <v>0</v>
      </c>
      <c r="G4" s="21">
        <v>0</v>
      </c>
      <c r="H4" s="21">
        <v>0</v>
      </c>
    </row>
    <row r="5" spans="1:8" ht="16.8" x14ac:dyDescent="0.4">
      <c r="A5" s="35" t="s">
        <v>4</v>
      </c>
      <c r="B5" s="23">
        <v>22</v>
      </c>
      <c r="C5" s="21">
        <v>313997416</v>
      </c>
      <c r="D5" s="21">
        <v>243305837</v>
      </c>
      <c r="E5" s="21">
        <v>261145007</v>
      </c>
      <c r="F5" s="21">
        <v>265886297</v>
      </c>
      <c r="G5" s="21">
        <v>247258675</v>
      </c>
      <c r="H5" s="21">
        <v>253770376</v>
      </c>
    </row>
    <row r="6" spans="1:8" ht="16.8" x14ac:dyDescent="0.4">
      <c r="A6" s="35" t="s">
        <v>5</v>
      </c>
      <c r="B6" s="23">
        <v>27</v>
      </c>
      <c r="C6" s="21">
        <v>29922792</v>
      </c>
      <c r="D6" s="21">
        <v>30305293</v>
      </c>
      <c r="E6" s="21">
        <v>31503378</v>
      </c>
      <c r="F6" s="21">
        <v>32745600</v>
      </c>
      <c r="G6" s="21">
        <v>33973844</v>
      </c>
      <c r="H6" s="21">
        <v>35252010</v>
      </c>
    </row>
    <row r="7" spans="1:8" ht="16.8" x14ac:dyDescent="0.4">
      <c r="A7" s="35" t="s">
        <v>6</v>
      </c>
      <c r="B7" s="23">
        <v>30</v>
      </c>
      <c r="C7" s="21">
        <v>27415728</v>
      </c>
      <c r="D7" s="21">
        <v>28864288</v>
      </c>
      <c r="E7" s="21">
        <v>74596665</v>
      </c>
      <c r="F7" s="21">
        <v>76515334</v>
      </c>
      <c r="G7" s="21">
        <v>79398177</v>
      </c>
      <c r="H7" s="21">
        <v>83110388</v>
      </c>
    </row>
    <row r="8" spans="1:8" ht="16.8" x14ac:dyDescent="0.4">
      <c r="A8" s="35" t="s">
        <v>7</v>
      </c>
      <c r="B8" s="23">
        <v>31</v>
      </c>
      <c r="C8" s="21">
        <v>10567540</v>
      </c>
      <c r="D8" s="21">
        <v>11619078</v>
      </c>
      <c r="E8" s="21">
        <v>12673839</v>
      </c>
      <c r="F8" s="21">
        <v>13734191</v>
      </c>
      <c r="G8" s="21">
        <v>14804477</v>
      </c>
      <c r="H8" s="21">
        <v>15873913</v>
      </c>
    </row>
    <row r="9" spans="1:8" ht="16.8" x14ac:dyDescent="0.4">
      <c r="A9" s="35" t="s">
        <v>8</v>
      </c>
      <c r="B9" s="23">
        <v>32</v>
      </c>
      <c r="C9" s="21">
        <v>15567786</v>
      </c>
      <c r="D9" s="21">
        <v>16390398</v>
      </c>
      <c r="E9" s="21">
        <v>17230531</v>
      </c>
      <c r="F9" s="21">
        <v>18192553</v>
      </c>
      <c r="G9" s="21">
        <v>19401364</v>
      </c>
      <c r="H9" s="21">
        <v>0</v>
      </c>
    </row>
    <row r="10" spans="1:8" ht="16.8" x14ac:dyDescent="0.4">
      <c r="A10" s="35" t="s">
        <v>9</v>
      </c>
      <c r="B10" s="23">
        <v>33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</row>
    <row r="11" spans="1:8" ht="16.8" x14ac:dyDescent="0.4">
      <c r="A11" s="35" t="s">
        <v>10</v>
      </c>
      <c r="B11" s="23">
        <v>34</v>
      </c>
      <c r="C11" s="21">
        <v>186441153</v>
      </c>
      <c r="D11" s="21">
        <v>201880978</v>
      </c>
      <c r="E11" s="21">
        <v>221203974</v>
      </c>
      <c r="F11" s="21">
        <v>229214849</v>
      </c>
      <c r="G11" s="21">
        <v>247830649</v>
      </c>
      <c r="H11" s="21">
        <v>267332186</v>
      </c>
    </row>
    <row r="12" spans="1:8" ht="16.8" x14ac:dyDescent="0.4">
      <c r="A12" s="35" t="s">
        <v>11</v>
      </c>
      <c r="B12" s="23">
        <v>36</v>
      </c>
      <c r="C12" s="21">
        <v>20157243</v>
      </c>
      <c r="D12" s="21">
        <v>20339696</v>
      </c>
      <c r="E12" s="21">
        <v>20443940</v>
      </c>
      <c r="F12" s="21">
        <v>20621363</v>
      </c>
      <c r="G12" s="21">
        <v>20821537</v>
      </c>
      <c r="H12" s="21">
        <v>21029747</v>
      </c>
    </row>
    <row r="13" spans="1:8" ht="16.8" x14ac:dyDescent="0.4">
      <c r="A13" s="35" t="s">
        <v>12</v>
      </c>
      <c r="B13" s="23">
        <v>40</v>
      </c>
      <c r="C13" s="21">
        <v>59660692</v>
      </c>
      <c r="D13" s="21">
        <v>66271194</v>
      </c>
      <c r="E13" s="21">
        <v>75397838</v>
      </c>
      <c r="F13" s="21">
        <v>83723441</v>
      </c>
      <c r="G13" s="21">
        <v>92433359</v>
      </c>
      <c r="H13" s="21">
        <v>98068438</v>
      </c>
    </row>
    <row r="14" spans="1:8" ht="16.8" x14ac:dyDescent="0.4">
      <c r="A14" s="35" t="s">
        <v>13</v>
      </c>
      <c r="B14" s="23">
        <v>42</v>
      </c>
      <c r="C14" s="21">
        <v>44739919</v>
      </c>
      <c r="D14" s="21">
        <v>47371539</v>
      </c>
      <c r="E14" s="21">
        <v>50093273</v>
      </c>
      <c r="F14" s="21">
        <v>52844438</v>
      </c>
      <c r="G14" s="21">
        <v>55854002</v>
      </c>
      <c r="H14" s="21">
        <v>58922240</v>
      </c>
    </row>
    <row r="15" spans="1:8" ht="16.8" x14ac:dyDescent="0.4">
      <c r="A15" s="35" t="s">
        <v>14</v>
      </c>
      <c r="B15" s="23">
        <v>44</v>
      </c>
      <c r="C15" s="21">
        <v>395450679</v>
      </c>
      <c r="D15" s="21">
        <v>397323580</v>
      </c>
      <c r="E15" s="21">
        <v>422157524</v>
      </c>
      <c r="F15" s="21">
        <v>414396019</v>
      </c>
      <c r="G15" s="21">
        <v>371898765.59523809</v>
      </c>
      <c r="H15" s="21">
        <v>379458894</v>
      </c>
    </row>
    <row r="16" spans="1:8" ht="16.8" x14ac:dyDescent="0.4">
      <c r="A16" s="35" t="s">
        <v>15</v>
      </c>
      <c r="B16" s="23">
        <v>45</v>
      </c>
      <c r="C16" s="21">
        <v>49186698</v>
      </c>
      <c r="D16" s="21">
        <v>50539234</v>
      </c>
      <c r="E16" s="21">
        <v>52185649</v>
      </c>
      <c r="F16" s="21">
        <v>53728213</v>
      </c>
      <c r="G16" s="21">
        <v>55399924</v>
      </c>
      <c r="H16" s="21">
        <v>57173759</v>
      </c>
    </row>
    <row r="17" spans="1:8" ht="16.8" x14ac:dyDescent="0.4">
      <c r="A17" s="35" t="s">
        <v>16</v>
      </c>
      <c r="B17" s="23">
        <v>46</v>
      </c>
      <c r="C17" s="21">
        <v>17295019</v>
      </c>
      <c r="D17" s="21">
        <v>17943382</v>
      </c>
      <c r="E17" s="21">
        <v>18461339</v>
      </c>
      <c r="F17" s="21">
        <v>19146603</v>
      </c>
      <c r="G17" s="21">
        <v>19837817</v>
      </c>
      <c r="H17" s="21">
        <v>20197103</v>
      </c>
    </row>
    <row r="18" spans="1:8" ht="16.8" x14ac:dyDescent="0.4">
      <c r="A18" s="35" t="s">
        <v>17</v>
      </c>
      <c r="B18" s="23">
        <v>47</v>
      </c>
      <c r="C18" s="21">
        <v>26154983</v>
      </c>
      <c r="D18" s="21">
        <v>27174375</v>
      </c>
      <c r="E18" s="21">
        <v>27899089</v>
      </c>
      <c r="F18" s="21">
        <v>28889044</v>
      </c>
      <c r="G18" s="21">
        <v>26861191</v>
      </c>
      <c r="H18" s="21">
        <v>22568319</v>
      </c>
    </row>
    <row r="19" spans="1:8" ht="16.8" x14ac:dyDescent="0.4">
      <c r="A19" s="35" t="s">
        <v>18</v>
      </c>
      <c r="B19" s="23">
        <v>48</v>
      </c>
      <c r="C19" s="21">
        <v>13069107</v>
      </c>
      <c r="D19" s="21">
        <v>13730287</v>
      </c>
      <c r="E19" s="21">
        <v>14582131</v>
      </c>
      <c r="F19" s="21">
        <v>15462487</v>
      </c>
      <c r="G19" s="21">
        <v>15922074</v>
      </c>
      <c r="H19" s="21">
        <v>16868280</v>
      </c>
    </row>
    <row r="20" spans="1:8" ht="16.8" x14ac:dyDescent="0.4">
      <c r="A20" s="35" t="s">
        <v>19</v>
      </c>
      <c r="B20" s="23">
        <v>49</v>
      </c>
      <c r="C20" s="21">
        <v>14187187</v>
      </c>
      <c r="D20" s="21">
        <v>14730404</v>
      </c>
      <c r="E20" s="21">
        <v>15269867</v>
      </c>
      <c r="F20" s="21">
        <v>15837571</v>
      </c>
      <c r="G20" s="21">
        <v>16408625</v>
      </c>
      <c r="H20" s="21">
        <v>16969808</v>
      </c>
    </row>
    <row r="21" spans="1:8" ht="16.8" x14ac:dyDescent="0.4">
      <c r="A21" s="35" t="s">
        <v>20</v>
      </c>
      <c r="B21" s="23">
        <v>50</v>
      </c>
      <c r="C21" s="21">
        <v>13773388</v>
      </c>
      <c r="D21" s="21">
        <v>16535798</v>
      </c>
      <c r="E21" s="21">
        <v>24014263</v>
      </c>
      <c r="F21" s="21">
        <v>30508576</v>
      </c>
      <c r="G21" s="21">
        <v>5297397</v>
      </c>
      <c r="H21" s="21">
        <v>5939520</v>
      </c>
    </row>
    <row r="22" spans="1:8" ht="16.8" x14ac:dyDescent="0.4">
      <c r="A22" s="35" t="s">
        <v>21</v>
      </c>
      <c r="B22" s="23">
        <v>54</v>
      </c>
      <c r="C22" s="21">
        <v>37459448</v>
      </c>
      <c r="D22" s="21">
        <v>42906841</v>
      </c>
      <c r="E22" s="21">
        <v>48556092</v>
      </c>
      <c r="F22" s="21">
        <v>52323998</v>
      </c>
      <c r="G22" s="21">
        <v>58928428</v>
      </c>
      <c r="H22" s="21">
        <v>65592991</v>
      </c>
    </row>
    <row r="23" spans="1:8" ht="16.8" x14ac:dyDescent="0.4">
      <c r="A23" s="35" t="s">
        <v>22</v>
      </c>
      <c r="B23" s="23">
        <v>55</v>
      </c>
      <c r="C23" s="21">
        <v>16306774</v>
      </c>
      <c r="D23" s="21">
        <v>16653424</v>
      </c>
      <c r="E23" s="21">
        <v>17201850</v>
      </c>
      <c r="F23" s="21">
        <v>17809882</v>
      </c>
      <c r="G23" s="21">
        <v>18425385</v>
      </c>
      <c r="H23" s="21">
        <v>19041261</v>
      </c>
    </row>
    <row r="24" spans="1:8" ht="16.8" x14ac:dyDescent="0.4">
      <c r="A24" s="35" t="s">
        <v>23</v>
      </c>
      <c r="B24" s="23">
        <v>56</v>
      </c>
      <c r="C24" s="21">
        <v>1227572944</v>
      </c>
      <c r="D24" s="21">
        <v>1262153038</v>
      </c>
      <c r="E24" s="21">
        <v>1294781140</v>
      </c>
      <c r="F24" s="21">
        <v>1326231073</v>
      </c>
      <c r="G24" s="21">
        <v>1358779440</v>
      </c>
      <c r="H24" s="21">
        <v>1394928553</v>
      </c>
    </row>
    <row r="25" spans="1:8" ht="16.8" x14ac:dyDescent="0.4">
      <c r="A25" s="35" t="s">
        <v>24</v>
      </c>
      <c r="B25" s="23">
        <v>58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</row>
    <row r="26" spans="1:8" ht="16.8" x14ac:dyDescent="0.4">
      <c r="A26" s="35" t="s">
        <v>25</v>
      </c>
      <c r="B26" s="23">
        <v>59</v>
      </c>
      <c r="C26" s="21">
        <v>321058153</v>
      </c>
      <c r="D26" s="21">
        <v>351857134</v>
      </c>
      <c r="E26" s="21">
        <v>371019812</v>
      </c>
      <c r="F26" s="21">
        <v>387225565</v>
      </c>
      <c r="G26" s="21">
        <v>394331344</v>
      </c>
      <c r="H26" s="21">
        <v>311646478</v>
      </c>
    </row>
    <row r="27" spans="1:8" ht="16.8" x14ac:dyDescent="0.4">
      <c r="A27" s="35" t="s">
        <v>26</v>
      </c>
      <c r="B27" s="23">
        <v>66</v>
      </c>
      <c r="C27" s="21">
        <v>93862237</v>
      </c>
      <c r="D27" s="21">
        <v>96721532</v>
      </c>
      <c r="E27" s="21">
        <v>99777949</v>
      </c>
      <c r="F27" s="21">
        <v>102974770</v>
      </c>
      <c r="G27" s="21">
        <v>106364546</v>
      </c>
      <c r="H27" s="21">
        <v>110133224</v>
      </c>
    </row>
    <row r="28" spans="1:8" ht="16.8" x14ac:dyDescent="0.4">
      <c r="A28" s="35" t="s">
        <v>27</v>
      </c>
      <c r="B28" s="23">
        <v>67</v>
      </c>
      <c r="C28" s="21">
        <v>23880481</v>
      </c>
      <c r="D28" s="21">
        <v>24575983</v>
      </c>
      <c r="E28" s="21">
        <v>25283466</v>
      </c>
      <c r="F28" s="21">
        <v>0</v>
      </c>
      <c r="G28" s="21">
        <v>0</v>
      </c>
      <c r="H28" s="21">
        <v>0</v>
      </c>
    </row>
    <row r="29" spans="1:8" ht="16.8" x14ac:dyDescent="0.4">
      <c r="A29" s="35" t="s">
        <v>28</v>
      </c>
      <c r="B29" s="23">
        <v>71</v>
      </c>
      <c r="C29" s="21">
        <v>517488</v>
      </c>
      <c r="D29" s="21">
        <v>1313224</v>
      </c>
      <c r="E29" s="21">
        <v>9870107</v>
      </c>
      <c r="F29" s="21">
        <v>11628931</v>
      </c>
      <c r="G29" s="21">
        <v>15144778</v>
      </c>
      <c r="H29" s="21">
        <v>465212</v>
      </c>
    </row>
    <row r="30" spans="1:8" ht="16.8" x14ac:dyDescent="0.4">
      <c r="A30" s="35" t="s">
        <v>29</v>
      </c>
      <c r="B30" s="23">
        <v>75</v>
      </c>
      <c r="C30" s="21">
        <v>215188004</v>
      </c>
      <c r="D30" s="21">
        <v>193289308</v>
      </c>
      <c r="E30" s="21">
        <v>200878917</v>
      </c>
      <c r="F30" s="21">
        <v>203424292</v>
      </c>
      <c r="G30" s="21">
        <v>228674810</v>
      </c>
      <c r="H30" s="21">
        <v>153136952</v>
      </c>
    </row>
    <row r="31" spans="1:8" ht="16.8" x14ac:dyDescent="0.4">
      <c r="A31" s="35" t="s">
        <v>30</v>
      </c>
      <c r="B31" s="23">
        <v>77</v>
      </c>
      <c r="C31" s="21">
        <v>272380064</v>
      </c>
      <c r="D31" s="21">
        <v>290070893</v>
      </c>
      <c r="E31" s="21">
        <v>308361554</v>
      </c>
      <c r="F31" s="21">
        <v>319290663</v>
      </c>
      <c r="G31" s="21">
        <v>338461864</v>
      </c>
      <c r="H31" s="21">
        <v>356562922</v>
      </c>
    </row>
    <row r="32" spans="1:8" ht="16.8" x14ac:dyDescent="0.4">
      <c r="A32" s="35" t="s">
        <v>31</v>
      </c>
      <c r="B32" s="23">
        <v>78</v>
      </c>
      <c r="C32" s="21">
        <v>152401844</v>
      </c>
      <c r="D32" s="21">
        <v>164076735</v>
      </c>
      <c r="E32" s="21">
        <v>177687184</v>
      </c>
      <c r="F32" s="21">
        <v>191468688</v>
      </c>
      <c r="G32" s="21">
        <v>204496690</v>
      </c>
      <c r="H32" s="21">
        <v>219179906</v>
      </c>
    </row>
    <row r="33" spans="1:8" ht="16.8" x14ac:dyDescent="0.4">
      <c r="A33" s="35" t="s">
        <v>32</v>
      </c>
      <c r="B33" s="23">
        <v>79</v>
      </c>
      <c r="C33" s="21">
        <v>1844207487</v>
      </c>
      <c r="D33" s="21">
        <v>1819186763</v>
      </c>
      <c r="E33" s="21">
        <v>1812647415</v>
      </c>
      <c r="F33" s="21">
        <v>1838276970</v>
      </c>
      <c r="G33" s="21">
        <v>1860096470</v>
      </c>
      <c r="H33" s="21">
        <v>1883093855</v>
      </c>
    </row>
    <row r="34" spans="1:8" ht="16.8" x14ac:dyDescent="0.4">
      <c r="A34" s="35" t="s">
        <v>33</v>
      </c>
      <c r="B34" s="23">
        <v>83</v>
      </c>
      <c r="C34" s="21">
        <v>41244190</v>
      </c>
      <c r="D34" s="21">
        <v>42473523</v>
      </c>
      <c r="E34" s="21">
        <v>43846057</v>
      </c>
      <c r="F34" s="21">
        <v>45240498</v>
      </c>
      <c r="G34" s="21">
        <v>46644125</v>
      </c>
      <c r="H34" s="21">
        <v>48068812</v>
      </c>
    </row>
    <row r="35" spans="1:8" ht="16.8" x14ac:dyDescent="0.4">
      <c r="A35" s="35" t="s">
        <v>34</v>
      </c>
      <c r="B35" s="23">
        <v>84</v>
      </c>
      <c r="C35" s="21">
        <v>32794522</v>
      </c>
      <c r="D35" s="21">
        <v>35526176</v>
      </c>
      <c r="E35" s="21">
        <v>37811402</v>
      </c>
      <c r="F35" s="21">
        <v>40701597</v>
      </c>
      <c r="G35" s="21">
        <v>43733759</v>
      </c>
      <c r="H35" s="21">
        <v>49482718</v>
      </c>
    </row>
    <row r="36" spans="1:8" ht="16.8" x14ac:dyDescent="0.4">
      <c r="A36" s="35" t="s">
        <v>35</v>
      </c>
      <c r="B36" s="23">
        <v>85</v>
      </c>
      <c r="C36" s="21">
        <v>8066910</v>
      </c>
      <c r="D36" s="21">
        <v>8553889</v>
      </c>
      <c r="E36" s="21">
        <v>9063408</v>
      </c>
      <c r="F36" s="21">
        <v>9511434</v>
      </c>
      <c r="G36" s="21">
        <v>10004433</v>
      </c>
      <c r="H36" s="21">
        <v>10392833</v>
      </c>
    </row>
    <row r="37" spans="1:8" ht="16.8" x14ac:dyDescent="0.4">
      <c r="A37" s="35" t="s">
        <v>36</v>
      </c>
      <c r="B37" s="23">
        <v>87</v>
      </c>
      <c r="C37" s="21">
        <v>8292321</v>
      </c>
      <c r="D37" s="21">
        <v>9350919</v>
      </c>
      <c r="E37" s="21">
        <v>10428185</v>
      </c>
      <c r="F37" s="21">
        <v>11519632</v>
      </c>
      <c r="G37" s="21">
        <v>12525332</v>
      </c>
      <c r="H37" s="21">
        <v>13670658</v>
      </c>
    </row>
    <row r="38" spans="1:8" ht="16.8" x14ac:dyDescent="0.4">
      <c r="A38" s="35" t="s">
        <v>37</v>
      </c>
      <c r="B38" s="23">
        <v>88</v>
      </c>
      <c r="C38" s="21">
        <v>4123437</v>
      </c>
      <c r="D38" s="21">
        <v>4447251</v>
      </c>
      <c r="E38" s="21">
        <v>0</v>
      </c>
      <c r="F38" s="21">
        <v>0</v>
      </c>
      <c r="G38" s="21">
        <v>0</v>
      </c>
      <c r="H38" s="21">
        <v>0</v>
      </c>
    </row>
    <row r="39" spans="1:8" ht="16.8" x14ac:dyDescent="0.4">
      <c r="A39" s="35" t="s">
        <v>38</v>
      </c>
      <c r="B39" s="23">
        <v>89</v>
      </c>
      <c r="C39" s="21">
        <v>43193612</v>
      </c>
      <c r="D39" s="21">
        <v>45443149</v>
      </c>
      <c r="E39" s="21">
        <v>47713132</v>
      </c>
      <c r="F39" s="21">
        <v>49913817</v>
      </c>
      <c r="G39" s="21">
        <v>52580919</v>
      </c>
      <c r="H39" s="21">
        <v>55376612</v>
      </c>
    </row>
    <row r="40" spans="1:8" ht="16.8" x14ac:dyDescent="0.4">
      <c r="A40" s="35" t="s">
        <v>39</v>
      </c>
      <c r="B40" s="23">
        <v>91</v>
      </c>
      <c r="C40" s="21">
        <v>71229285</v>
      </c>
      <c r="D40" s="21">
        <v>88996957</v>
      </c>
      <c r="E40" s="21">
        <v>107138014</v>
      </c>
      <c r="F40" s="21">
        <v>125216040</v>
      </c>
      <c r="G40" s="21">
        <v>143629000</v>
      </c>
      <c r="H40" s="21">
        <v>162823743</v>
      </c>
    </row>
    <row r="41" spans="1:8" ht="16.8" x14ac:dyDescent="0.4">
      <c r="A41" s="35" t="s">
        <v>40</v>
      </c>
      <c r="B41" s="23">
        <v>92</v>
      </c>
      <c r="C41" s="21">
        <v>20634259</v>
      </c>
      <c r="D41" s="21">
        <v>23305472</v>
      </c>
      <c r="E41" s="21">
        <v>24751781</v>
      </c>
      <c r="F41" s="21">
        <v>0</v>
      </c>
      <c r="G41" s="21">
        <v>0</v>
      </c>
      <c r="H41" s="21">
        <v>0</v>
      </c>
    </row>
    <row r="42" spans="1:8" ht="16.8" x14ac:dyDescent="0.4">
      <c r="A42" s="35" t="s">
        <v>41</v>
      </c>
      <c r="B42" s="23">
        <v>94</v>
      </c>
      <c r="C42" s="21">
        <v>11302708</v>
      </c>
      <c r="D42" s="21">
        <v>11904571</v>
      </c>
      <c r="E42" s="21">
        <v>6778117</v>
      </c>
      <c r="F42" s="21">
        <v>7119525</v>
      </c>
      <c r="G42" s="21">
        <v>6029467</v>
      </c>
      <c r="H42" s="21">
        <v>6531028</v>
      </c>
    </row>
    <row r="43" spans="1:8" ht="16.8" x14ac:dyDescent="0.4">
      <c r="A43" s="35" t="s">
        <v>42</v>
      </c>
      <c r="B43" s="23">
        <v>95</v>
      </c>
      <c r="C43" s="21">
        <v>17364333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</row>
    <row r="44" spans="1:8" ht="16.8" x14ac:dyDescent="0.4">
      <c r="A44" s="35" t="s">
        <v>43</v>
      </c>
      <c r="B44" s="23">
        <v>96</v>
      </c>
      <c r="C44" s="21">
        <v>142280148</v>
      </c>
      <c r="D44" s="21">
        <v>147216049</v>
      </c>
      <c r="E44" s="21">
        <v>150457003</v>
      </c>
      <c r="F44" s="21">
        <v>155411413</v>
      </c>
      <c r="G44" s="21">
        <v>160228152</v>
      </c>
      <c r="H44" s="21">
        <v>16548726</v>
      </c>
    </row>
    <row r="45" spans="1:8" ht="16.8" x14ac:dyDescent="0.4">
      <c r="A45" s="35" t="s">
        <v>44</v>
      </c>
      <c r="B45" s="23">
        <v>99</v>
      </c>
      <c r="C45" s="21">
        <v>121232460</v>
      </c>
      <c r="D45" s="21">
        <v>126999662</v>
      </c>
      <c r="E45" s="21">
        <v>132623328</v>
      </c>
      <c r="F45" s="21">
        <v>134554569</v>
      </c>
      <c r="G45" s="21">
        <v>135545248</v>
      </c>
      <c r="H45" s="21">
        <v>136606927</v>
      </c>
    </row>
    <row r="46" spans="1:8" ht="16.8" x14ac:dyDescent="0.4">
      <c r="A46" s="35" t="s">
        <v>45</v>
      </c>
      <c r="B46" s="23">
        <v>100</v>
      </c>
      <c r="C46" s="21">
        <v>829757946</v>
      </c>
      <c r="D46" s="21">
        <v>968917549</v>
      </c>
      <c r="E46" s="21">
        <v>1129456469</v>
      </c>
      <c r="F46" s="21">
        <v>1299256101</v>
      </c>
      <c r="G46" s="21">
        <v>1480519539</v>
      </c>
      <c r="H46" s="21">
        <v>1375366461</v>
      </c>
    </row>
    <row r="47" spans="1:8" ht="16.8" x14ac:dyDescent="0.4">
      <c r="A47" s="35" t="s">
        <v>46</v>
      </c>
      <c r="B47" s="23">
        <v>102</v>
      </c>
      <c r="C47" s="21">
        <v>3602364</v>
      </c>
      <c r="D47" s="21">
        <v>3754976</v>
      </c>
      <c r="E47" s="21">
        <v>4413514</v>
      </c>
      <c r="F47" s="21">
        <v>5314407</v>
      </c>
      <c r="G47" s="21">
        <v>6217246</v>
      </c>
      <c r="H47" s="21">
        <v>6892442</v>
      </c>
    </row>
    <row r="48" spans="1:8" ht="16.8" x14ac:dyDescent="0.4">
      <c r="A48" s="35" t="s">
        <v>47</v>
      </c>
      <c r="B48" s="23">
        <v>103</v>
      </c>
      <c r="C48" s="21">
        <v>276700420</v>
      </c>
      <c r="D48" s="21">
        <v>300039802</v>
      </c>
      <c r="E48" s="21">
        <v>325402479</v>
      </c>
      <c r="F48" s="21">
        <v>222254476</v>
      </c>
      <c r="G48" s="21">
        <v>242153343</v>
      </c>
      <c r="H48" s="21">
        <v>264381677</v>
      </c>
    </row>
    <row r="49" spans="1:8" ht="16.8" x14ac:dyDescent="0.4">
      <c r="A49" s="35" t="s">
        <v>48</v>
      </c>
      <c r="B49" s="23">
        <v>104</v>
      </c>
      <c r="C49" s="21">
        <v>35469366</v>
      </c>
      <c r="D49" s="21">
        <v>36839286</v>
      </c>
      <c r="E49" s="21">
        <v>22877103</v>
      </c>
      <c r="F49" s="21">
        <v>0</v>
      </c>
      <c r="G49" s="21">
        <v>0</v>
      </c>
      <c r="H49" s="21">
        <v>0</v>
      </c>
    </row>
    <row r="50" spans="1:8" ht="16.8" x14ac:dyDescent="0.4">
      <c r="A50" s="35" t="s">
        <v>49</v>
      </c>
      <c r="B50" s="23">
        <v>107</v>
      </c>
      <c r="C50" s="21">
        <v>463611279</v>
      </c>
      <c r="D50" s="21">
        <v>497827589</v>
      </c>
      <c r="E50" s="21">
        <v>531301219</v>
      </c>
      <c r="F50" s="21">
        <v>560343980</v>
      </c>
      <c r="G50" s="21">
        <v>593344280</v>
      </c>
      <c r="H50" s="21">
        <v>634182236</v>
      </c>
    </row>
    <row r="51" spans="1:8" ht="16.8" x14ac:dyDescent="0.4">
      <c r="A51" s="35" t="s">
        <v>50</v>
      </c>
      <c r="B51" s="23">
        <v>108</v>
      </c>
      <c r="C51" s="21">
        <v>102112538</v>
      </c>
      <c r="D51" s="21">
        <v>101099983</v>
      </c>
      <c r="E51" s="21">
        <v>102584884</v>
      </c>
      <c r="F51" s="21">
        <v>104264551</v>
      </c>
      <c r="G51" s="21">
        <v>105545772</v>
      </c>
      <c r="H51" s="21">
        <v>107807285</v>
      </c>
    </row>
    <row r="52" spans="1:8" ht="16.8" x14ac:dyDescent="0.4">
      <c r="A52" s="35" t="s">
        <v>51</v>
      </c>
      <c r="B52" s="23">
        <v>113</v>
      </c>
      <c r="C52" s="21">
        <v>13726499</v>
      </c>
      <c r="D52" s="21">
        <v>7103141</v>
      </c>
      <c r="E52" s="21">
        <v>7338327</v>
      </c>
      <c r="F52" s="21">
        <v>7573698</v>
      </c>
      <c r="G52" s="21">
        <v>7808980</v>
      </c>
      <c r="H52" s="21">
        <v>8044263</v>
      </c>
    </row>
    <row r="53" spans="1:8" ht="16.8" x14ac:dyDescent="0.4">
      <c r="A53" s="35" t="s">
        <v>52</v>
      </c>
      <c r="B53" s="23">
        <v>114</v>
      </c>
      <c r="C53" s="21">
        <v>72232162</v>
      </c>
      <c r="D53" s="21">
        <v>73067654</v>
      </c>
      <c r="E53" s="21">
        <v>71611365</v>
      </c>
      <c r="F53" s="21">
        <v>69773129</v>
      </c>
      <c r="G53" s="21">
        <v>69784227</v>
      </c>
      <c r="H53" s="21">
        <v>70484500</v>
      </c>
    </row>
    <row r="54" spans="1:8" ht="16.8" x14ac:dyDescent="0.4">
      <c r="A54" s="35" t="s">
        <v>53</v>
      </c>
      <c r="B54" s="23">
        <v>115</v>
      </c>
      <c r="C54" s="21">
        <v>13634880</v>
      </c>
      <c r="D54" s="21">
        <v>14679109</v>
      </c>
      <c r="E54" s="21">
        <v>15309167</v>
      </c>
      <c r="F54" s="21">
        <v>16047354</v>
      </c>
      <c r="G54" s="21">
        <v>15073576</v>
      </c>
      <c r="H54" s="21">
        <v>14004321</v>
      </c>
    </row>
    <row r="55" spans="1:8" ht="16.8" x14ac:dyDescent="0.4">
      <c r="A55" s="35" t="s">
        <v>54</v>
      </c>
      <c r="B55" s="23">
        <v>119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</row>
    <row r="56" spans="1:8" ht="16.8" x14ac:dyDescent="0.4">
      <c r="A56" s="35" t="s">
        <v>55</v>
      </c>
      <c r="B56" s="23">
        <v>121</v>
      </c>
      <c r="C56" s="21">
        <v>7987250</v>
      </c>
      <c r="D56" s="21">
        <v>8172180</v>
      </c>
      <c r="E56" s="21">
        <v>8340920</v>
      </c>
      <c r="F56" s="21">
        <v>1166008</v>
      </c>
      <c r="G56" s="21">
        <v>2461606</v>
      </c>
      <c r="H56" s="21">
        <v>0</v>
      </c>
    </row>
    <row r="57" spans="1:8" ht="16.8" x14ac:dyDescent="0.4">
      <c r="A57" s="35" t="s">
        <v>56</v>
      </c>
      <c r="B57" s="23">
        <v>122</v>
      </c>
      <c r="C57" s="21">
        <v>33311964</v>
      </c>
      <c r="D57" s="21">
        <v>38848581</v>
      </c>
      <c r="E57" s="21">
        <v>44256852</v>
      </c>
      <c r="F57" s="21">
        <v>50245442</v>
      </c>
      <c r="G57" s="21">
        <v>56085262</v>
      </c>
      <c r="H57" s="21">
        <v>62582687</v>
      </c>
    </row>
    <row r="58" spans="1:8" ht="16.8" x14ac:dyDescent="0.4">
      <c r="A58" s="35" t="s">
        <v>57</v>
      </c>
      <c r="B58" s="23">
        <v>123</v>
      </c>
      <c r="C58" s="21">
        <v>68685615</v>
      </c>
      <c r="D58" s="21">
        <v>72733749</v>
      </c>
      <c r="E58" s="21">
        <v>77739468</v>
      </c>
      <c r="F58" s="21">
        <v>79855572</v>
      </c>
      <c r="G58" s="21">
        <v>84847210</v>
      </c>
      <c r="H58" s="21">
        <v>89973579</v>
      </c>
    </row>
    <row r="59" spans="1:8" ht="16.8" x14ac:dyDescent="0.4">
      <c r="A59" s="35" t="s">
        <v>58</v>
      </c>
      <c r="B59" s="23">
        <v>124</v>
      </c>
      <c r="C59" s="21">
        <v>17558535</v>
      </c>
      <c r="D59" s="21">
        <v>18065496</v>
      </c>
      <c r="E59" s="21">
        <v>18624664</v>
      </c>
      <c r="F59" s="21">
        <v>19016415</v>
      </c>
      <c r="G59" s="21">
        <v>19256278</v>
      </c>
      <c r="H59" s="21">
        <v>19553363</v>
      </c>
    </row>
    <row r="60" spans="1:8" ht="16.8" x14ac:dyDescent="0.4">
      <c r="A60" s="35" t="s">
        <v>59</v>
      </c>
      <c r="B60" s="23">
        <v>131</v>
      </c>
      <c r="C60" s="21">
        <v>133831048</v>
      </c>
      <c r="D60" s="21">
        <v>140150270</v>
      </c>
      <c r="E60" s="21">
        <v>145172934</v>
      </c>
      <c r="F60" s="21">
        <v>149464689</v>
      </c>
      <c r="G60" s="21">
        <v>90936645</v>
      </c>
      <c r="H60" s="21">
        <v>96181582</v>
      </c>
    </row>
    <row r="61" spans="1:8" ht="16.8" x14ac:dyDescent="0.4">
      <c r="A61" s="35" t="s">
        <v>60</v>
      </c>
      <c r="B61" s="23">
        <v>132</v>
      </c>
      <c r="C61" s="21">
        <v>27993738</v>
      </c>
      <c r="D61" s="21">
        <v>31489493</v>
      </c>
      <c r="E61" s="21">
        <v>35070561</v>
      </c>
      <c r="F61" s="21">
        <v>38133566</v>
      </c>
      <c r="G61" s="21">
        <v>41946220</v>
      </c>
      <c r="H61" s="21">
        <v>45527460</v>
      </c>
    </row>
    <row r="62" spans="1:8" ht="16.8" x14ac:dyDescent="0.4">
      <c r="A62" s="35" t="s">
        <v>61</v>
      </c>
      <c r="B62" s="23">
        <v>133</v>
      </c>
      <c r="C62" s="21">
        <v>384608729</v>
      </c>
      <c r="D62" s="21">
        <v>400266305</v>
      </c>
      <c r="E62" s="21">
        <v>415990228</v>
      </c>
      <c r="F62" s="21">
        <v>432083505</v>
      </c>
      <c r="G62" s="21">
        <v>447919155</v>
      </c>
      <c r="H62" s="21">
        <v>463792121</v>
      </c>
    </row>
    <row r="63" spans="1:8" ht="16.8" x14ac:dyDescent="0.4">
      <c r="A63" s="35" t="s">
        <v>62</v>
      </c>
      <c r="B63" s="23">
        <v>134</v>
      </c>
      <c r="C63" s="21">
        <v>80193895</v>
      </c>
      <c r="D63" s="21">
        <v>88164546</v>
      </c>
      <c r="E63" s="21">
        <v>96590187</v>
      </c>
      <c r="F63" s="21">
        <v>104990390</v>
      </c>
      <c r="G63" s="21">
        <v>114240300</v>
      </c>
      <c r="H63" s="21">
        <v>124290285</v>
      </c>
    </row>
    <row r="64" spans="1:8" ht="16.8" x14ac:dyDescent="0.4">
      <c r="A64" s="35" t="s">
        <v>63</v>
      </c>
      <c r="B64" s="23">
        <v>136</v>
      </c>
      <c r="C64" s="21">
        <v>301502748</v>
      </c>
      <c r="D64" s="21">
        <v>301503222</v>
      </c>
      <c r="E64" s="21">
        <v>301604770</v>
      </c>
      <c r="F64" s="21">
        <v>301711395</v>
      </c>
      <c r="G64" s="21">
        <v>302347996</v>
      </c>
      <c r="H64" s="21">
        <v>302976180</v>
      </c>
    </row>
    <row r="65" spans="1:8" ht="16.8" x14ac:dyDescent="0.4">
      <c r="A65" s="35" t="s">
        <v>64</v>
      </c>
      <c r="B65" s="23">
        <v>139</v>
      </c>
      <c r="C65" s="21">
        <v>57438619</v>
      </c>
      <c r="D65" s="21">
        <v>59959038</v>
      </c>
      <c r="E65" s="21">
        <v>26661813</v>
      </c>
      <c r="F65" s="21">
        <v>27481594</v>
      </c>
      <c r="G65" s="21">
        <v>28470606</v>
      </c>
      <c r="H65" s="21">
        <v>29500886</v>
      </c>
    </row>
    <row r="66" spans="1:8" ht="16.8" x14ac:dyDescent="0.4">
      <c r="A66" s="35" t="s">
        <v>65</v>
      </c>
      <c r="B66" s="23">
        <v>142</v>
      </c>
      <c r="C66" s="21">
        <v>14123510</v>
      </c>
      <c r="D66" s="21">
        <v>15500665</v>
      </c>
      <c r="E66" s="21">
        <v>17031037</v>
      </c>
      <c r="F66" s="21">
        <v>18597131</v>
      </c>
      <c r="G66" s="21">
        <v>20309617</v>
      </c>
      <c r="H66" s="21">
        <v>22063779</v>
      </c>
    </row>
    <row r="67" spans="1:8" ht="16.8" x14ac:dyDescent="0.4">
      <c r="A67" s="35" t="s">
        <v>66</v>
      </c>
      <c r="B67" s="23">
        <v>143</v>
      </c>
      <c r="C67" s="21">
        <v>257270510</v>
      </c>
      <c r="D67" s="21">
        <v>259654809</v>
      </c>
      <c r="E67" s="21">
        <v>292992335</v>
      </c>
      <c r="F67" s="21">
        <v>329735523</v>
      </c>
      <c r="G67" s="21">
        <v>373380041</v>
      </c>
      <c r="H67" s="21">
        <v>411848675</v>
      </c>
    </row>
    <row r="68" spans="1:8" ht="16.8" x14ac:dyDescent="0.4">
      <c r="A68" s="35" t="s">
        <v>67</v>
      </c>
      <c r="B68" s="23">
        <v>144</v>
      </c>
      <c r="C68" s="21"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</row>
    <row r="69" spans="1:8" ht="16.8" x14ac:dyDescent="0.4">
      <c r="A69" s="35" t="s">
        <v>68</v>
      </c>
      <c r="B69" s="23">
        <v>145</v>
      </c>
      <c r="C69" s="21">
        <v>921701</v>
      </c>
      <c r="D69" s="21">
        <v>391389</v>
      </c>
      <c r="E69" s="21">
        <v>863879</v>
      </c>
      <c r="F69" s="21">
        <v>1473473</v>
      </c>
      <c r="G69" s="21">
        <v>2070764</v>
      </c>
      <c r="H69" s="21">
        <v>2716037</v>
      </c>
    </row>
    <row r="70" spans="1:8" ht="16.8" x14ac:dyDescent="0.4">
      <c r="A70" s="35" t="s">
        <v>69</v>
      </c>
      <c r="B70" s="23">
        <v>147</v>
      </c>
      <c r="C70" s="21">
        <v>168554459</v>
      </c>
      <c r="D70" s="21">
        <v>176737209</v>
      </c>
      <c r="E70" s="21">
        <v>177839461</v>
      </c>
      <c r="F70" s="21">
        <v>186790144</v>
      </c>
      <c r="G70" s="21">
        <v>196977708</v>
      </c>
      <c r="H70" s="21">
        <v>205823787</v>
      </c>
    </row>
    <row r="71" spans="1:8" ht="16.8" x14ac:dyDescent="0.4">
      <c r="A71" s="35" t="s">
        <v>70</v>
      </c>
      <c r="B71" s="23">
        <v>148</v>
      </c>
      <c r="C71" s="21">
        <v>209836747</v>
      </c>
      <c r="D71" s="21">
        <v>221222167</v>
      </c>
      <c r="E71" s="21">
        <v>232804974</v>
      </c>
      <c r="F71" s="21">
        <v>243902005</v>
      </c>
      <c r="G71" s="21">
        <v>223599048</v>
      </c>
      <c r="H71" s="21">
        <v>234566477</v>
      </c>
    </row>
    <row r="72" spans="1:8" ht="16.8" x14ac:dyDescent="0.4">
      <c r="A72" s="35" t="s">
        <v>71</v>
      </c>
      <c r="B72" s="23">
        <v>149</v>
      </c>
      <c r="C72" s="21">
        <v>21657947</v>
      </c>
      <c r="D72" s="21">
        <v>22714142</v>
      </c>
      <c r="E72" s="21">
        <v>23778868</v>
      </c>
      <c r="F72" s="21">
        <v>24758810</v>
      </c>
      <c r="G72" s="21">
        <v>25798748</v>
      </c>
      <c r="H72" s="21">
        <v>26838686</v>
      </c>
    </row>
    <row r="73" spans="1:8" ht="16.8" x14ac:dyDescent="0.4">
      <c r="A73" s="35" t="s">
        <v>72</v>
      </c>
      <c r="B73" s="23">
        <v>150</v>
      </c>
      <c r="C73" s="21">
        <v>2934088</v>
      </c>
      <c r="D73" s="21">
        <v>3152630</v>
      </c>
      <c r="E73" s="21">
        <v>0</v>
      </c>
      <c r="F73" s="21">
        <v>0</v>
      </c>
      <c r="G73" s="21">
        <v>0</v>
      </c>
      <c r="H73" s="21">
        <v>0</v>
      </c>
    </row>
    <row r="74" spans="1:8" ht="16.8" x14ac:dyDescent="0.4">
      <c r="A74" s="35" t="s">
        <v>73</v>
      </c>
      <c r="B74" s="23">
        <v>151</v>
      </c>
      <c r="C74" s="21">
        <v>31801098</v>
      </c>
      <c r="D74" s="21">
        <v>33971973</v>
      </c>
      <c r="E74" s="21">
        <v>36384348</v>
      </c>
      <c r="F74" s="21">
        <v>38827227</v>
      </c>
      <c r="G74" s="21">
        <v>41747824</v>
      </c>
      <c r="H74" s="21">
        <v>44657845</v>
      </c>
    </row>
    <row r="75" spans="1:8" ht="16.8" x14ac:dyDescent="0.4">
      <c r="A75" s="35" t="s">
        <v>74</v>
      </c>
      <c r="B75" s="23">
        <v>153</v>
      </c>
      <c r="C75" s="21">
        <v>36720132</v>
      </c>
      <c r="D75" s="21">
        <v>41306628</v>
      </c>
      <c r="E75" s="21">
        <v>85163216</v>
      </c>
      <c r="F75" s="21">
        <v>94323192</v>
      </c>
      <c r="G75" s="21">
        <v>103572218</v>
      </c>
      <c r="H75" s="21">
        <v>112697795</v>
      </c>
    </row>
    <row r="76" spans="1:8" ht="16.8" x14ac:dyDescent="0.4">
      <c r="A76" s="35" t="s">
        <v>75</v>
      </c>
      <c r="B76" s="23">
        <v>154</v>
      </c>
      <c r="C76" s="21">
        <v>34331633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</row>
    <row r="77" spans="1:8" ht="16.8" x14ac:dyDescent="0.4">
      <c r="A77" s="35" t="s">
        <v>76</v>
      </c>
      <c r="B77" s="23">
        <v>157</v>
      </c>
      <c r="C77" s="21">
        <v>422176853</v>
      </c>
      <c r="D77" s="21">
        <v>348273864</v>
      </c>
      <c r="E77" s="21">
        <v>378652456</v>
      </c>
      <c r="F77" s="21">
        <v>407251724</v>
      </c>
      <c r="G77" s="21">
        <v>438203751</v>
      </c>
      <c r="H77" s="21">
        <v>507309669</v>
      </c>
    </row>
    <row r="78" spans="1:8" ht="16.8" x14ac:dyDescent="0.4">
      <c r="A78" s="35" t="s">
        <v>77</v>
      </c>
      <c r="B78" s="23">
        <v>158</v>
      </c>
      <c r="C78" s="21">
        <v>86265957</v>
      </c>
      <c r="D78" s="21">
        <v>106065495</v>
      </c>
      <c r="E78" s="21">
        <v>136516322</v>
      </c>
      <c r="F78" s="21">
        <v>163123433</v>
      </c>
      <c r="G78" s="21">
        <v>212871656</v>
      </c>
      <c r="H78" s="21">
        <v>258243286</v>
      </c>
    </row>
    <row r="79" spans="1:8" ht="16.8" x14ac:dyDescent="0.4">
      <c r="A79" s="35" t="s">
        <v>78</v>
      </c>
      <c r="B79" s="23">
        <v>162</v>
      </c>
      <c r="C79" s="21">
        <v>720365</v>
      </c>
      <c r="D79" s="21">
        <v>893176</v>
      </c>
      <c r="E79" s="21">
        <v>1204796</v>
      </c>
      <c r="F79" s="21">
        <v>2411620</v>
      </c>
      <c r="G79" s="21">
        <v>3809766</v>
      </c>
      <c r="H79" s="21">
        <v>4503569</v>
      </c>
    </row>
    <row r="80" spans="1:8" ht="16.8" x14ac:dyDescent="0.4">
      <c r="A80" s="35" t="s">
        <v>79</v>
      </c>
      <c r="B80" s="23">
        <v>164</v>
      </c>
      <c r="C80" s="21">
        <v>7298521</v>
      </c>
      <c r="D80" s="21">
        <v>8445168</v>
      </c>
      <c r="E80" s="21">
        <v>9573236</v>
      </c>
      <c r="F80" s="21">
        <v>11236327</v>
      </c>
      <c r="G80" s="21">
        <v>12902682</v>
      </c>
      <c r="H80" s="21">
        <v>14564573</v>
      </c>
    </row>
    <row r="81" spans="1:8" ht="16.8" x14ac:dyDescent="0.4">
      <c r="A81" s="35" t="s">
        <v>80</v>
      </c>
      <c r="B81" s="23">
        <v>165</v>
      </c>
      <c r="C81" s="21">
        <v>12088439</v>
      </c>
      <c r="D81" s="21">
        <v>12974864</v>
      </c>
      <c r="E81" s="21">
        <v>13137018</v>
      </c>
      <c r="F81" s="21">
        <v>13989336</v>
      </c>
      <c r="G81" s="21">
        <v>14845205</v>
      </c>
      <c r="H81" s="21">
        <v>15701314</v>
      </c>
    </row>
    <row r="82" spans="1:8" ht="16.8" x14ac:dyDescent="0.4">
      <c r="A82" s="35" t="s">
        <v>81</v>
      </c>
      <c r="B82" s="23">
        <v>167</v>
      </c>
      <c r="C82" s="21">
        <v>30346374</v>
      </c>
      <c r="D82" s="21">
        <v>33288898</v>
      </c>
      <c r="E82" s="21">
        <v>36389340</v>
      </c>
      <c r="F82" s="21">
        <v>28941016</v>
      </c>
      <c r="G82" s="21">
        <v>34603898</v>
      </c>
      <c r="H82" s="21">
        <v>40224334</v>
      </c>
    </row>
    <row r="83" spans="1:8" ht="16.8" x14ac:dyDescent="0.4">
      <c r="A83" s="35" t="s">
        <v>82</v>
      </c>
      <c r="B83" s="23">
        <v>169</v>
      </c>
      <c r="C83" s="21">
        <v>144706692</v>
      </c>
      <c r="D83" s="21">
        <v>147879810</v>
      </c>
      <c r="E83" s="21">
        <v>149751363</v>
      </c>
      <c r="F83" s="21">
        <v>181647091</v>
      </c>
      <c r="G83" s="21">
        <v>181800228</v>
      </c>
      <c r="H83" s="21">
        <v>0</v>
      </c>
    </row>
    <row r="84" spans="1:8" ht="16.8" x14ac:dyDescent="0.4">
      <c r="A84" s="35" t="s">
        <v>83</v>
      </c>
      <c r="B84" s="23">
        <v>171</v>
      </c>
      <c r="C84" s="21">
        <v>14924929</v>
      </c>
      <c r="D84" s="21">
        <v>15459961</v>
      </c>
      <c r="E84" s="21">
        <v>15995415</v>
      </c>
      <c r="F84" s="21">
        <v>16541208</v>
      </c>
      <c r="G84" s="21">
        <v>17087000</v>
      </c>
      <c r="H84" s="21">
        <v>17635588</v>
      </c>
    </row>
    <row r="85" spans="1:8" ht="16.8" x14ac:dyDescent="0.4">
      <c r="A85" s="35" t="s">
        <v>84</v>
      </c>
      <c r="B85" s="23">
        <v>173</v>
      </c>
      <c r="C85" s="21">
        <v>18726464</v>
      </c>
      <c r="D85" s="21">
        <v>19629425</v>
      </c>
      <c r="E85" s="21">
        <v>20525192</v>
      </c>
      <c r="F85" s="21">
        <v>19590094</v>
      </c>
      <c r="G85" s="21">
        <v>20683293</v>
      </c>
      <c r="H85" s="21">
        <v>22002033</v>
      </c>
    </row>
    <row r="86" spans="1:8" ht="16.8" x14ac:dyDescent="0.4">
      <c r="A86" s="35" t="s">
        <v>85</v>
      </c>
      <c r="B86" s="23">
        <v>175</v>
      </c>
      <c r="C86" s="21">
        <v>61055708</v>
      </c>
      <c r="D86" s="21">
        <v>61915116</v>
      </c>
      <c r="E86" s="21">
        <v>59115114</v>
      </c>
      <c r="F86" s="21">
        <v>59609339</v>
      </c>
      <c r="G86" s="21">
        <v>60258530</v>
      </c>
      <c r="H86" s="21">
        <v>58510029</v>
      </c>
    </row>
    <row r="87" spans="1:8" ht="16.8" x14ac:dyDescent="0.4">
      <c r="A87" s="35" t="s">
        <v>86</v>
      </c>
      <c r="B87" s="23">
        <v>176</v>
      </c>
      <c r="C87" s="21">
        <v>42399812</v>
      </c>
      <c r="D87" s="21">
        <v>42343053</v>
      </c>
      <c r="E87" s="21">
        <v>43029524</v>
      </c>
      <c r="F87" s="21">
        <v>43690970</v>
      </c>
      <c r="G87" s="21">
        <v>45465093</v>
      </c>
      <c r="H87" s="21">
        <v>47799211</v>
      </c>
    </row>
    <row r="88" spans="1:8" ht="16.8" x14ac:dyDescent="0.4">
      <c r="A88" s="35" t="s">
        <v>87</v>
      </c>
      <c r="B88" s="23">
        <v>177</v>
      </c>
      <c r="C88" s="21">
        <v>70019259</v>
      </c>
      <c r="D88" s="21">
        <v>74215127</v>
      </c>
      <c r="E88" s="21">
        <v>77430929</v>
      </c>
      <c r="F88" s="21">
        <v>80263091</v>
      </c>
      <c r="G88" s="21">
        <v>85009978</v>
      </c>
      <c r="H88" s="21">
        <v>90093856</v>
      </c>
    </row>
    <row r="89" spans="1:8" ht="16.8" x14ac:dyDescent="0.4">
      <c r="A89" s="35" t="s">
        <v>88</v>
      </c>
      <c r="B89" s="23">
        <v>180</v>
      </c>
      <c r="C89" s="21">
        <v>444610819</v>
      </c>
      <c r="D89" s="21">
        <v>481901889</v>
      </c>
      <c r="E89" s="21">
        <v>513359663</v>
      </c>
      <c r="F89" s="21">
        <v>552769699</v>
      </c>
      <c r="G89" s="21">
        <v>592515775</v>
      </c>
      <c r="H89" s="21">
        <v>638282661</v>
      </c>
    </row>
    <row r="90" spans="1:8" ht="16.8" x14ac:dyDescent="0.4">
      <c r="A90" s="35" t="s">
        <v>89</v>
      </c>
      <c r="B90" s="23">
        <v>181</v>
      </c>
      <c r="C90" s="21">
        <v>75824310</v>
      </c>
      <c r="D90" s="21">
        <v>78362417</v>
      </c>
      <c r="E90" s="21">
        <v>78931970</v>
      </c>
      <c r="F90" s="21">
        <v>82004029</v>
      </c>
      <c r="G90" s="21">
        <v>84815378</v>
      </c>
      <c r="H90" s="21">
        <v>87856134</v>
      </c>
    </row>
    <row r="91" spans="1:8" ht="16.8" x14ac:dyDescent="0.4">
      <c r="A91" s="35" t="s">
        <v>90</v>
      </c>
      <c r="B91" s="23">
        <v>182</v>
      </c>
      <c r="C91" s="21">
        <v>28172248</v>
      </c>
      <c r="D91" s="21">
        <v>28948633</v>
      </c>
      <c r="E91" s="21">
        <v>28839781</v>
      </c>
      <c r="F91" s="21">
        <v>28960358</v>
      </c>
      <c r="G91" s="21">
        <v>29086072</v>
      </c>
      <c r="H91" s="21">
        <v>29790748</v>
      </c>
    </row>
    <row r="92" spans="1:8" ht="16.8" x14ac:dyDescent="0.4">
      <c r="A92" s="35" t="s">
        <v>91</v>
      </c>
      <c r="B92" s="23">
        <v>183</v>
      </c>
      <c r="C92" s="21">
        <v>94881536</v>
      </c>
      <c r="D92" s="21">
        <v>99328038</v>
      </c>
      <c r="E92" s="21">
        <v>103912340</v>
      </c>
      <c r="F92" s="21">
        <v>107177334</v>
      </c>
      <c r="G92" s="21">
        <v>112495340</v>
      </c>
      <c r="H92" s="21">
        <v>117725663</v>
      </c>
    </row>
    <row r="93" spans="1:8" ht="16.8" x14ac:dyDescent="0.4">
      <c r="A93" s="35" t="s">
        <v>92</v>
      </c>
      <c r="B93" s="23">
        <v>184</v>
      </c>
      <c r="C93" s="21">
        <v>19699211</v>
      </c>
      <c r="D93" s="21">
        <v>21320497</v>
      </c>
      <c r="E93" s="21">
        <v>23007358</v>
      </c>
      <c r="F93" s="21">
        <v>24909387</v>
      </c>
      <c r="G93" s="21">
        <v>29788539</v>
      </c>
      <c r="H93" s="21">
        <v>36284832</v>
      </c>
    </row>
    <row r="94" spans="1:8" ht="16.8" x14ac:dyDescent="0.4">
      <c r="A94" s="35" t="s">
        <v>93</v>
      </c>
      <c r="B94" s="23">
        <v>186</v>
      </c>
      <c r="C94" s="21">
        <v>4643561</v>
      </c>
      <c r="D94" s="21">
        <v>6203071</v>
      </c>
      <c r="E94" s="21">
        <v>8382386</v>
      </c>
      <c r="F94" s="21">
        <v>0</v>
      </c>
      <c r="G94" s="21">
        <v>0</v>
      </c>
      <c r="H94" s="21">
        <v>0</v>
      </c>
    </row>
    <row r="95" spans="1:8" ht="16.8" x14ac:dyDescent="0.4">
      <c r="A95" s="35" t="s">
        <v>94</v>
      </c>
      <c r="B95" s="23">
        <v>187</v>
      </c>
      <c r="C95" s="21">
        <v>232000097</v>
      </c>
      <c r="D95" s="21">
        <v>253260468</v>
      </c>
      <c r="E95" s="21">
        <v>275177841</v>
      </c>
      <c r="F95" s="21">
        <v>297213029</v>
      </c>
      <c r="G95" s="21">
        <v>323501620</v>
      </c>
      <c r="H95" s="21">
        <v>351683925</v>
      </c>
    </row>
    <row r="96" spans="1:8" ht="16.8" x14ac:dyDescent="0.4">
      <c r="A96" s="35" t="s">
        <v>95</v>
      </c>
      <c r="B96" s="23">
        <v>188</v>
      </c>
      <c r="C96" s="21">
        <v>779392</v>
      </c>
      <c r="D96" s="21">
        <v>1322080</v>
      </c>
      <c r="E96" s="21">
        <v>965351</v>
      </c>
      <c r="F96" s="21">
        <v>1180462</v>
      </c>
      <c r="G96" s="21">
        <v>1245893</v>
      </c>
      <c r="H96" s="21">
        <v>1909582</v>
      </c>
    </row>
    <row r="97" spans="1:8" ht="16.8" x14ac:dyDescent="0.4">
      <c r="A97" s="35" t="s">
        <v>96</v>
      </c>
      <c r="B97" s="23">
        <v>190</v>
      </c>
      <c r="C97" s="21">
        <v>15424198</v>
      </c>
      <c r="D97" s="21">
        <v>17299732</v>
      </c>
      <c r="E97" s="21">
        <v>19248100</v>
      </c>
      <c r="F97" s="21">
        <v>21114195</v>
      </c>
      <c r="G97" s="21">
        <v>23671099</v>
      </c>
      <c r="H97" s="21">
        <v>27116502</v>
      </c>
    </row>
    <row r="98" spans="1:8" ht="16.8" x14ac:dyDescent="0.4">
      <c r="A98" s="35" t="s">
        <v>97</v>
      </c>
      <c r="B98" s="23">
        <v>194</v>
      </c>
      <c r="C98" s="21">
        <v>-1291379</v>
      </c>
      <c r="D98" s="21">
        <v>-1115524</v>
      </c>
      <c r="E98" s="21">
        <v>0</v>
      </c>
      <c r="F98" s="21">
        <v>0</v>
      </c>
      <c r="G98" s="21">
        <v>0</v>
      </c>
      <c r="H98" s="21">
        <v>0</v>
      </c>
    </row>
    <row r="99" spans="1:8" ht="16.8" x14ac:dyDescent="0.4">
      <c r="A99" s="35" t="s">
        <v>98</v>
      </c>
      <c r="B99" s="23">
        <v>195</v>
      </c>
      <c r="C99" s="21">
        <v>4470000</v>
      </c>
      <c r="D99" s="21">
        <v>4895714</v>
      </c>
      <c r="E99" s="21">
        <v>5321429</v>
      </c>
      <c r="F99" s="21">
        <v>5747143</v>
      </c>
      <c r="G99" s="21">
        <v>6172857</v>
      </c>
      <c r="H99" s="21">
        <v>6598571</v>
      </c>
    </row>
    <row r="100" spans="1:8" ht="16.8" x14ac:dyDescent="0.4">
      <c r="A100" s="35" t="s">
        <v>99</v>
      </c>
      <c r="B100" s="23">
        <v>196</v>
      </c>
      <c r="C100" s="21">
        <v>24524663</v>
      </c>
      <c r="D100" s="21">
        <v>27660058</v>
      </c>
      <c r="E100" s="21">
        <v>31036028</v>
      </c>
      <c r="F100" s="21">
        <v>34421534</v>
      </c>
      <c r="G100" s="21">
        <v>37801366</v>
      </c>
      <c r="H100" s="21">
        <v>41187548</v>
      </c>
    </row>
    <row r="101" spans="1:8" ht="16.8" x14ac:dyDescent="0.4">
      <c r="A101" s="35" t="s">
        <v>100</v>
      </c>
      <c r="B101" s="23">
        <v>197</v>
      </c>
      <c r="C101" s="21">
        <v>8178474</v>
      </c>
      <c r="D101" s="21">
        <v>8951800</v>
      </c>
      <c r="E101" s="21">
        <v>9730937</v>
      </c>
      <c r="F101" s="21">
        <v>10509888</v>
      </c>
      <c r="G101" s="21">
        <v>11288840</v>
      </c>
      <c r="H101" s="21">
        <v>12069884</v>
      </c>
    </row>
    <row r="102" spans="1:8" ht="16.8" x14ac:dyDescent="0.4">
      <c r="A102" s="35" t="s">
        <v>101</v>
      </c>
      <c r="B102" s="23">
        <v>199</v>
      </c>
      <c r="C102" s="21">
        <v>0</v>
      </c>
      <c r="D102" s="21">
        <v>0</v>
      </c>
      <c r="E102" s="21">
        <v>0</v>
      </c>
      <c r="F102" s="21">
        <v>0</v>
      </c>
      <c r="G102" s="21">
        <v>0</v>
      </c>
      <c r="H102" s="21">
        <v>0</v>
      </c>
    </row>
    <row r="103" spans="1:8" ht="16.8" x14ac:dyDescent="0.4">
      <c r="A103" s="35" t="s">
        <v>102</v>
      </c>
      <c r="B103" s="23">
        <v>214</v>
      </c>
      <c r="C103" s="21">
        <v>26334340</v>
      </c>
      <c r="D103" s="21">
        <v>29414103</v>
      </c>
      <c r="E103" s="21">
        <v>32444135</v>
      </c>
      <c r="F103" s="21">
        <v>35799408</v>
      </c>
      <c r="G103" s="21">
        <v>39326792</v>
      </c>
      <c r="H103" s="21">
        <v>43941869</v>
      </c>
    </row>
    <row r="104" spans="1:8" ht="16.8" x14ac:dyDescent="0.4">
      <c r="A104" s="35" t="s">
        <v>103</v>
      </c>
      <c r="B104" s="23">
        <v>215</v>
      </c>
      <c r="C104" s="21">
        <v>0</v>
      </c>
      <c r="D104" s="21">
        <v>0</v>
      </c>
      <c r="E104" s="21">
        <v>0</v>
      </c>
      <c r="F104" s="21">
        <v>0</v>
      </c>
      <c r="G104" s="21">
        <v>0</v>
      </c>
      <c r="H104" s="21">
        <v>0</v>
      </c>
    </row>
    <row r="105" spans="1:8" ht="16.8" x14ac:dyDescent="0.4">
      <c r="A105" s="35" t="s">
        <v>104</v>
      </c>
      <c r="B105" s="23">
        <v>216</v>
      </c>
      <c r="C105" s="21">
        <v>68876540</v>
      </c>
      <c r="D105" s="21">
        <v>79672553</v>
      </c>
      <c r="E105" s="21">
        <v>91712497</v>
      </c>
      <c r="F105" s="21">
        <v>103622343</v>
      </c>
      <c r="G105" s="21">
        <v>127194370</v>
      </c>
      <c r="H105" s="21">
        <v>142617752</v>
      </c>
    </row>
    <row r="106" spans="1:8" ht="16.8" x14ac:dyDescent="0.4">
      <c r="A106" s="35" t="s">
        <v>105</v>
      </c>
      <c r="B106" s="23">
        <v>217</v>
      </c>
      <c r="C106" s="21">
        <v>18399931</v>
      </c>
      <c r="D106" s="21">
        <v>21517203</v>
      </c>
      <c r="E106" s="21">
        <v>24765426</v>
      </c>
      <c r="F106" s="21">
        <v>7524744</v>
      </c>
      <c r="G106" s="21">
        <v>8978253</v>
      </c>
      <c r="H106" s="21">
        <v>7337548</v>
      </c>
    </row>
    <row r="107" spans="1:8" ht="16.8" x14ac:dyDescent="0.4">
      <c r="A107" s="35" t="s">
        <v>106</v>
      </c>
      <c r="B107" s="23">
        <v>219</v>
      </c>
      <c r="C107" s="21">
        <v>525773</v>
      </c>
      <c r="D107" s="21">
        <v>553621</v>
      </c>
      <c r="E107" s="21">
        <v>680110</v>
      </c>
      <c r="F107" s="21">
        <v>721902</v>
      </c>
      <c r="G107" s="21">
        <v>763694</v>
      </c>
      <c r="H107" s="21">
        <v>805486</v>
      </c>
    </row>
    <row r="108" spans="1:8" ht="16.8" x14ac:dyDescent="0.4">
      <c r="A108" s="35" t="s">
        <v>107</v>
      </c>
      <c r="B108" s="23">
        <v>221</v>
      </c>
      <c r="C108" s="21">
        <v>73366468</v>
      </c>
      <c r="D108" s="21">
        <v>82982526</v>
      </c>
      <c r="E108" s="21">
        <v>92716669</v>
      </c>
      <c r="F108" s="21">
        <v>102498858</v>
      </c>
      <c r="G108" s="21">
        <v>112256655</v>
      </c>
      <c r="H108" s="21">
        <v>121724595</v>
      </c>
    </row>
    <row r="109" spans="1:8" ht="16.8" x14ac:dyDescent="0.4">
      <c r="A109" s="35" t="s">
        <v>108</v>
      </c>
      <c r="B109" s="23">
        <v>223</v>
      </c>
      <c r="C109" s="21">
        <v>23734009</v>
      </c>
      <c r="D109" s="21">
        <v>27435301</v>
      </c>
      <c r="E109" s="21">
        <v>31216976</v>
      </c>
      <c r="F109" s="21">
        <v>35038832</v>
      </c>
      <c r="G109" s="21">
        <v>38352349</v>
      </c>
      <c r="H109" s="21">
        <v>42360640</v>
      </c>
    </row>
    <row r="110" spans="1:8" ht="16.8" x14ac:dyDescent="0.4">
      <c r="A110" s="35" t="s">
        <v>109</v>
      </c>
      <c r="B110" s="23">
        <v>225</v>
      </c>
      <c r="C110" s="21">
        <v>56355539</v>
      </c>
      <c r="D110" s="21">
        <v>75551671</v>
      </c>
      <c r="E110" s="21">
        <v>94317655</v>
      </c>
      <c r="F110" s="21">
        <v>66296925</v>
      </c>
      <c r="G110" s="21">
        <v>76874523</v>
      </c>
      <c r="H110" s="21">
        <v>88528634</v>
      </c>
    </row>
    <row r="111" spans="1:8" ht="16.8" x14ac:dyDescent="0.4">
      <c r="A111" s="35" t="s">
        <v>110</v>
      </c>
      <c r="B111" s="23">
        <v>227</v>
      </c>
      <c r="C111" s="21">
        <v>160977</v>
      </c>
      <c r="D111" s="21">
        <v>176987</v>
      </c>
      <c r="E111" s="21">
        <v>187829</v>
      </c>
      <c r="F111" s="21">
        <v>198668</v>
      </c>
      <c r="G111" s="21">
        <v>209509</v>
      </c>
      <c r="H111" s="21">
        <v>220349</v>
      </c>
    </row>
    <row r="112" spans="1:8" ht="16.8" x14ac:dyDescent="0.4">
      <c r="A112" s="35" t="s">
        <v>111</v>
      </c>
      <c r="B112" s="23">
        <v>228</v>
      </c>
      <c r="C112" s="21">
        <v>297535991</v>
      </c>
      <c r="D112" s="21">
        <v>317955700</v>
      </c>
      <c r="E112" s="21">
        <v>339661738</v>
      </c>
      <c r="F112" s="21">
        <v>364336125</v>
      </c>
      <c r="G112" s="21">
        <v>387071107</v>
      </c>
      <c r="H112" s="21">
        <v>419127246</v>
      </c>
    </row>
    <row r="113" spans="1:8" ht="16.8" x14ac:dyDescent="0.4">
      <c r="A113" s="35" t="s">
        <v>112</v>
      </c>
      <c r="B113" s="23">
        <v>229</v>
      </c>
      <c r="C113" s="21">
        <v>1588810</v>
      </c>
      <c r="D113" s="21">
        <v>1918672</v>
      </c>
      <c r="E113" s="21">
        <v>2250067</v>
      </c>
      <c r="F113" s="21">
        <v>2912814</v>
      </c>
      <c r="G113" s="21">
        <v>3518691</v>
      </c>
      <c r="H113" s="21">
        <v>4286691</v>
      </c>
    </row>
    <row r="114" spans="1:8" ht="16.8" x14ac:dyDescent="0.4">
      <c r="A114" s="35" t="s">
        <v>113</v>
      </c>
      <c r="B114" s="23">
        <v>230</v>
      </c>
      <c r="C114" s="21">
        <v>0</v>
      </c>
      <c r="D114" s="21">
        <v>0</v>
      </c>
      <c r="E114" s="21">
        <v>0</v>
      </c>
      <c r="F114" s="21">
        <v>0</v>
      </c>
      <c r="G114" s="21">
        <v>0</v>
      </c>
      <c r="H114" s="21">
        <v>0</v>
      </c>
    </row>
    <row r="115" spans="1:8" ht="16.8" x14ac:dyDescent="0.4">
      <c r="A115" s="35" t="s">
        <v>114</v>
      </c>
      <c r="B115" s="23">
        <v>231</v>
      </c>
      <c r="C115" s="21">
        <v>8078493</v>
      </c>
      <c r="D115" s="21">
        <v>9700976</v>
      </c>
      <c r="E115" s="21">
        <v>11363419</v>
      </c>
      <c r="F115" s="21">
        <v>12886001</v>
      </c>
      <c r="G115" s="21">
        <v>14500341</v>
      </c>
      <c r="H115" s="21">
        <v>16193250</v>
      </c>
    </row>
    <row r="116" spans="1:8" ht="16.8" x14ac:dyDescent="0.4">
      <c r="A116" s="35" t="s">
        <v>115</v>
      </c>
      <c r="B116" s="23">
        <v>232</v>
      </c>
      <c r="C116" s="21">
        <v>8850298</v>
      </c>
      <c r="D116" s="21">
        <v>12271138</v>
      </c>
      <c r="E116" s="21">
        <v>16947197</v>
      </c>
      <c r="F116" s="21">
        <v>23521630</v>
      </c>
      <c r="G116" s="21">
        <v>31720378</v>
      </c>
      <c r="H116" s="21">
        <v>42558278</v>
      </c>
    </row>
    <row r="117" spans="1:8" ht="16.8" x14ac:dyDescent="0.4">
      <c r="A117" s="35" t="s">
        <v>116</v>
      </c>
      <c r="B117" s="23">
        <v>233</v>
      </c>
      <c r="C117" s="21">
        <v>24554386</v>
      </c>
      <c r="D117" s="21">
        <v>32726544</v>
      </c>
      <c r="E117" s="21">
        <v>42769447</v>
      </c>
      <c r="F117" s="21">
        <v>56462636</v>
      </c>
      <c r="G117" s="21">
        <v>68415119</v>
      </c>
      <c r="H117" s="21">
        <v>80676054</v>
      </c>
    </row>
    <row r="118" spans="1:8" ht="16.8" x14ac:dyDescent="0.4">
      <c r="A118" s="35" t="s">
        <v>117</v>
      </c>
      <c r="B118" s="23">
        <v>234</v>
      </c>
      <c r="C118" s="21">
        <v>2071178</v>
      </c>
      <c r="D118" s="21">
        <v>3370056</v>
      </c>
      <c r="E118" s="21">
        <v>5613397</v>
      </c>
      <c r="F118" s="21">
        <v>7871475</v>
      </c>
      <c r="G118" s="21">
        <v>10327202</v>
      </c>
      <c r="H118" s="21">
        <v>12391363</v>
      </c>
    </row>
    <row r="119" spans="1:8" ht="16.8" x14ac:dyDescent="0.4">
      <c r="A119" s="35" t="s">
        <v>118</v>
      </c>
      <c r="B119" s="23">
        <v>236</v>
      </c>
      <c r="C119" s="21">
        <v>25198098</v>
      </c>
      <c r="D119" s="21">
        <v>38434001</v>
      </c>
      <c r="E119" s="21">
        <v>52081142</v>
      </c>
      <c r="F119" s="21">
        <v>68153121</v>
      </c>
      <c r="G119" s="21">
        <v>88668134</v>
      </c>
      <c r="H119" s="21">
        <v>111286984</v>
      </c>
    </row>
    <row r="120" spans="1:8" ht="16.8" x14ac:dyDescent="0.4">
      <c r="A120" s="35" t="s">
        <v>119</v>
      </c>
      <c r="B120" s="23">
        <v>238</v>
      </c>
      <c r="C120" s="21">
        <v>29905722</v>
      </c>
      <c r="D120" s="21">
        <v>44764304</v>
      </c>
      <c r="E120" s="21">
        <v>49625129</v>
      </c>
      <c r="F120" s="21">
        <v>56993767</v>
      </c>
      <c r="G120" s="21">
        <v>52967066</v>
      </c>
      <c r="H120" s="21">
        <v>56495087</v>
      </c>
    </row>
    <row r="121" spans="1:8" ht="16.8" x14ac:dyDescent="0.4">
      <c r="A121" s="35" t="s">
        <v>120</v>
      </c>
      <c r="B121" s="23">
        <v>239</v>
      </c>
      <c r="C121" s="21">
        <v>30135490</v>
      </c>
      <c r="D121" s="21">
        <v>30837685</v>
      </c>
      <c r="E121" s="21">
        <v>31532553</v>
      </c>
      <c r="F121" s="21">
        <v>32210409</v>
      </c>
      <c r="G121" s="21">
        <v>32751255</v>
      </c>
      <c r="H121" s="21">
        <v>33389355</v>
      </c>
    </row>
    <row r="122" spans="1:8" ht="16.8" x14ac:dyDescent="0.4">
      <c r="A122" s="35" t="s">
        <v>121</v>
      </c>
      <c r="B122" s="23">
        <v>240</v>
      </c>
      <c r="C122" s="21">
        <v>18463462</v>
      </c>
      <c r="D122" s="21">
        <v>24044229</v>
      </c>
      <c r="E122" s="21">
        <v>29640683</v>
      </c>
      <c r="F122" s="21">
        <v>35303079</v>
      </c>
      <c r="G122" s="21">
        <v>41244705</v>
      </c>
      <c r="H122" s="21">
        <v>53069625</v>
      </c>
    </row>
    <row r="123" spans="1:8" ht="16.8" x14ac:dyDescent="0.4">
      <c r="A123" s="35" t="s">
        <v>122</v>
      </c>
      <c r="B123" s="23">
        <v>241</v>
      </c>
      <c r="C123" s="21">
        <v>6142315</v>
      </c>
      <c r="D123" s="21">
        <v>7542234</v>
      </c>
      <c r="E123" s="21">
        <v>8928984</v>
      </c>
      <c r="F123" s="21">
        <v>11420280</v>
      </c>
      <c r="G123" s="21">
        <v>14444821</v>
      </c>
      <c r="H123" s="21">
        <v>18491186</v>
      </c>
    </row>
    <row r="124" spans="1:8" ht="16.8" x14ac:dyDescent="0.4">
      <c r="A124" s="35" t="s">
        <v>123</v>
      </c>
      <c r="B124" s="23">
        <v>242</v>
      </c>
      <c r="C124" s="21">
        <v>38999857</v>
      </c>
      <c r="D124" s="21">
        <v>47461046</v>
      </c>
      <c r="E124" s="21">
        <v>52900658</v>
      </c>
      <c r="F124" s="21">
        <v>56009268</v>
      </c>
      <c r="G124" s="21">
        <v>63935641</v>
      </c>
      <c r="H124" s="21">
        <v>70324436</v>
      </c>
    </row>
    <row r="125" spans="1:8" ht="16.8" x14ac:dyDescent="0.4">
      <c r="A125" s="35" t="s">
        <v>124</v>
      </c>
      <c r="B125" s="23">
        <v>243</v>
      </c>
      <c r="C125" s="21">
        <v>9991785</v>
      </c>
      <c r="D125" s="21">
        <v>12163121</v>
      </c>
      <c r="E125" s="21">
        <v>14493769</v>
      </c>
      <c r="F125" s="21">
        <v>16813925</v>
      </c>
      <c r="G125" s="21">
        <v>19171548</v>
      </c>
      <c r="H125" s="21">
        <v>21699328</v>
      </c>
    </row>
    <row r="126" spans="1:8" ht="16.8" x14ac:dyDescent="0.4">
      <c r="A126" s="35" t="s">
        <v>125</v>
      </c>
      <c r="B126" s="23">
        <v>246</v>
      </c>
      <c r="C126" s="21">
        <v>17859938</v>
      </c>
      <c r="D126" s="21">
        <v>21658044</v>
      </c>
      <c r="E126" s="21">
        <v>25081742</v>
      </c>
      <c r="F126" s="21">
        <v>33283897</v>
      </c>
      <c r="G126" s="21">
        <v>39170359</v>
      </c>
      <c r="H126" s="21">
        <v>43370667</v>
      </c>
    </row>
    <row r="127" spans="1:8" ht="16.8" x14ac:dyDescent="0.4">
      <c r="A127" s="35" t="s">
        <v>126</v>
      </c>
      <c r="B127" s="23">
        <v>248</v>
      </c>
      <c r="C127" s="21">
        <v>2990827</v>
      </c>
      <c r="D127" s="21">
        <v>3769132</v>
      </c>
      <c r="E127" s="21">
        <v>4494596</v>
      </c>
      <c r="F127" s="21">
        <v>5250071</v>
      </c>
      <c r="G127" s="21">
        <v>5502710</v>
      </c>
      <c r="H127" s="21">
        <v>6230648</v>
      </c>
    </row>
    <row r="128" spans="1:8" ht="16.8" x14ac:dyDescent="0.4">
      <c r="A128" s="35" t="s">
        <v>127</v>
      </c>
      <c r="B128" s="23">
        <v>249</v>
      </c>
      <c r="C128" s="21">
        <v>42069876</v>
      </c>
      <c r="D128" s="21">
        <v>53755772</v>
      </c>
      <c r="E128" s="21">
        <v>65401170</v>
      </c>
      <c r="F128" s="21">
        <v>77576451</v>
      </c>
      <c r="G128" s="21">
        <v>89548760</v>
      </c>
      <c r="H128" s="21">
        <v>102514052</v>
      </c>
    </row>
    <row r="129" spans="1:8" ht="16.8" x14ac:dyDescent="0.4">
      <c r="A129" s="35" t="s">
        <v>128</v>
      </c>
      <c r="B129" s="23">
        <v>250</v>
      </c>
      <c r="C129" s="21">
        <v>0</v>
      </c>
      <c r="D129" s="21">
        <v>0</v>
      </c>
      <c r="E129" s="21">
        <v>0</v>
      </c>
      <c r="F129" s="21">
        <v>0</v>
      </c>
      <c r="G129" s="21">
        <v>0</v>
      </c>
      <c r="H129" s="21">
        <v>0</v>
      </c>
    </row>
    <row r="130" spans="1:8" ht="16.8" x14ac:dyDescent="0.4">
      <c r="A130" s="35" t="s">
        <v>129</v>
      </c>
      <c r="B130" s="23">
        <v>251</v>
      </c>
      <c r="C130" s="21">
        <v>7010135</v>
      </c>
      <c r="D130" s="21">
        <v>8161253</v>
      </c>
      <c r="E130" s="21">
        <v>8989487</v>
      </c>
      <c r="F130" s="21">
        <v>10106017</v>
      </c>
      <c r="G130" s="21">
        <v>11164198</v>
      </c>
      <c r="H130" s="21">
        <v>11943833</v>
      </c>
    </row>
    <row r="131" spans="1:8" ht="16.8" x14ac:dyDescent="0.4">
      <c r="A131" s="35" t="s">
        <v>130</v>
      </c>
      <c r="B131" s="23">
        <v>252</v>
      </c>
      <c r="C131" s="21">
        <v>42666364</v>
      </c>
      <c r="D131" s="21">
        <v>46085442</v>
      </c>
      <c r="E131" s="21">
        <v>49031766</v>
      </c>
      <c r="F131" s="21">
        <v>52342878</v>
      </c>
      <c r="G131" s="21">
        <v>56179959</v>
      </c>
      <c r="H131" s="21">
        <v>59249249</v>
      </c>
    </row>
    <row r="132" spans="1:8" ht="16.8" x14ac:dyDescent="0.4">
      <c r="A132" s="35" t="s">
        <v>131</v>
      </c>
      <c r="B132" s="23">
        <v>253</v>
      </c>
      <c r="C132" s="21">
        <v>577674</v>
      </c>
      <c r="D132" s="21">
        <v>791393</v>
      </c>
      <c r="E132" s="21">
        <v>1062461</v>
      </c>
      <c r="F132" s="21">
        <v>1333409</v>
      </c>
      <c r="G132" s="21">
        <v>0</v>
      </c>
      <c r="H132" s="21">
        <v>0</v>
      </c>
    </row>
    <row r="133" spans="1:8" ht="16.8" x14ac:dyDescent="0.4">
      <c r="A133" s="35" t="s">
        <v>132</v>
      </c>
      <c r="B133" s="23">
        <v>254</v>
      </c>
      <c r="C133" s="21">
        <v>3274317</v>
      </c>
      <c r="D133" s="21">
        <v>3478689</v>
      </c>
      <c r="E133" s="21">
        <v>3677184</v>
      </c>
      <c r="F133" s="21">
        <v>3887212</v>
      </c>
      <c r="G133" s="21">
        <v>4100366</v>
      </c>
      <c r="H133" s="21">
        <v>4203775</v>
      </c>
    </row>
    <row r="134" spans="1:8" ht="16.8" x14ac:dyDescent="0.4">
      <c r="A134" s="35" t="s">
        <v>133</v>
      </c>
      <c r="B134" s="23">
        <v>256</v>
      </c>
      <c r="C134" s="21">
        <v>13125947</v>
      </c>
      <c r="D134" s="21">
        <v>0</v>
      </c>
      <c r="E134" s="21">
        <v>0</v>
      </c>
      <c r="F134" s="21">
        <v>0</v>
      </c>
      <c r="G134" s="21">
        <v>0</v>
      </c>
      <c r="H134" s="21">
        <v>0</v>
      </c>
    </row>
    <row r="135" spans="1:8" ht="16.8" x14ac:dyDescent="0.4">
      <c r="A135" s="35" t="s">
        <v>134</v>
      </c>
      <c r="B135" s="23">
        <v>257</v>
      </c>
      <c r="C135" s="21">
        <v>0</v>
      </c>
      <c r="D135" s="21">
        <v>0</v>
      </c>
      <c r="E135" s="21">
        <v>0</v>
      </c>
      <c r="F135" s="21">
        <v>0</v>
      </c>
      <c r="G135" s="21">
        <v>0</v>
      </c>
      <c r="H135" s="21">
        <v>0</v>
      </c>
    </row>
    <row r="136" spans="1:8" ht="16.8" x14ac:dyDescent="0.4">
      <c r="A136" s="35" t="s">
        <v>135</v>
      </c>
      <c r="B136" s="23">
        <v>258</v>
      </c>
      <c r="C136" s="21">
        <v>108089717</v>
      </c>
      <c r="D136" s="21">
        <v>124728075</v>
      </c>
      <c r="E136" s="21">
        <v>141376383</v>
      </c>
      <c r="F136" s="21">
        <v>158074960</v>
      </c>
      <c r="G136" s="21">
        <v>174800011</v>
      </c>
      <c r="H136" s="21">
        <v>191485183</v>
      </c>
    </row>
    <row r="137" spans="1:8" ht="16.8" x14ac:dyDescent="0.4">
      <c r="A137" s="35" t="s">
        <v>136</v>
      </c>
      <c r="B137" s="23">
        <v>259</v>
      </c>
      <c r="C137" s="21">
        <v>0</v>
      </c>
      <c r="D137" s="21">
        <v>498042</v>
      </c>
      <c r="E137" s="21">
        <v>676942</v>
      </c>
      <c r="F137" s="21">
        <v>912047</v>
      </c>
      <c r="G137" s="21">
        <v>1358103</v>
      </c>
      <c r="H137" s="21">
        <v>1804158</v>
      </c>
    </row>
    <row r="138" spans="1:8" ht="16.8" x14ac:dyDescent="0.4">
      <c r="A138" s="35" t="s">
        <v>137</v>
      </c>
      <c r="B138" s="23">
        <v>260</v>
      </c>
      <c r="C138" s="21">
        <v>1003663</v>
      </c>
      <c r="D138" s="21">
        <v>1177702</v>
      </c>
      <c r="E138" s="21">
        <v>1818008</v>
      </c>
      <c r="F138" s="21">
        <v>2281816</v>
      </c>
      <c r="G138" s="21">
        <v>2764175</v>
      </c>
      <c r="H138" s="21">
        <v>0</v>
      </c>
    </row>
    <row r="139" spans="1:8" ht="16.8" x14ac:dyDescent="0.4">
      <c r="A139" s="35" t="s">
        <v>138</v>
      </c>
      <c r="B139" s="23">
        <v>263</v>
      </c>
      <c r="C139" s="21">
        <v>632953</v>
      </c>
      <c r="D139" s="21">
        <v>1005030</v>
      </c>
      <c r="E139" s="21">
        <v>1376982</v>
      </c>
      <c r="F139" s="21">
        <v>1765338</v>
      </c>
      <c r="G139" s="21">
        <v>2153308</v>
      </c>
      <c r="H139" s="21">
        <v>2559113</v>
      </c>
    </row>
    <row r="140" spans="1:8" ht="16.8" x14ac:dyDescent="0.4">
      <c r="A140" s="35" t="s">
        <v>139</v>
      </c>
      <c r="B140" s="23">
        <v>264</v>
      </c>
      <c r="C140" s="21">
        <v>0</v>
      </c>
      <c r="D140" s="21">
        <v>0</v>
      </c>
      <c r="E140" s="21">
        <v>607894</v>
      </c>
      <c r="F140" s="21">
        <v>0</v>
      </c>
      <c r="G140" s="21">
        <v>0</v>
      </c>
      <c r="H140" s="21">
        <v>0</v>
      </c>
    </row>
    <row r="141" spans="1:8" ht="16.8" x14ac:dyDescent="0.4">
      <c r="A141" s="35" t="s">
        <v>140</v>
      </c>
      <c r="B141" s="23">
        <v>266</v>
      </c>
      <c r="C141" s="21">
        <v>0</v>
      </c>
      <c r="D141" s="21">
        <v>0</v>
      </c>
      <c r="E141" s="21">
        <v>0</v>
      </c>
      <c r="F141" s="21">
        <v>0</v>
      </c>
      <c r="G141" s="21">
        <v>1392268</v>
      </c>
      <c r="H141" s="21">
        <v>1445709</v>
      </c>
    </row>
    <row r="142" spans="1:8" ht="16.8" x14ac:dyDescent="0.4">
      <c r="A142" s="35" t="s">
        <v>141</v>
      </c>
      <c r="B142" s="23">
        <v>268</v>
      </c>
      <c r="C142" s="21">
        <v>8208807</v>
      </c>
      <c r="D142" s="21">
        <v>11820738</v>
      </c>
      <c r="E142" s="21">
        <v>15798704</v>
      </c>
      <c r="F142" s="21">
        <v>19529770</v>
      </c>
      <c r="G142" s="21">
        <v>23689819</v>
      </c>
      <c r="H142" s="21">
        <v>28052891</v>
      </c>
    </row>
    <row r="143" spans="1:8" ht="16.8" x14ac:dyDescent="0.4">
      <c r="A143" s="35" t="s">
        <v>142</v>
      </c>
      <c r="B143" s="23">
        <v>269</v>
      </c>
      <c r="C143" s="21">
        <v>875612</v>
      </c>
      <c r="D143" s="21">
        <v>1264772</v>
      </c>
      <c r="E143" s="21">
        <v>1653936</v>
      </c>
      <c r="F143" s="21">
        <v>27912367</v>
      </c>
      <c r="G143" s="21">
        <v>28985391</v>
      </c>
      <c r="H143" s="21">
        <v>30029506</v>
      </c>
    </row>
    <row r="144" spans="1:8" ht="16.8" x14ac:dyDescent="0.4">
      <c r="A144" s="35" t="s">
        <v>143</v>
      </c>
      <c r="B144" s="23">
        <v>270</v>
      </c>
      <c r="C144" s="21">
        <v>0</v>
      </c>
      <c r="D144" s="21">
        <v>0</v>
      </c>
      <c r="E144" s="21">
        <v>0</v>
      </c>
      <c r="F144" s="21">
        <v>0</v>
      </c>
      <c r="G144" s="21">
        <v>0</v>
      </c>
      <c r="H144" s="21">
        <v>0</v>
      </c>
    </row>
    <row r="145" spans="1:8" ht="16.8" x14ac:dyDescent="0.4">
      <c r="A145" s="35" t="s">
        <v>144</v>
      </c>
      <c r="B145" s="23">
        <v>272</v>
      </c>
      <c r="C145" s="21">
        <v>1503596</v>
      </c>
      <c r="D145" s="21">
        <v>1866373</v>
      </c>
      <c r="E145" s="21">
        <v>2229150</v>
      </c>
      <c r="F145" s="21">
        <v>2591928</v>
      </c>
      <c r="G145" s="21">
        <v>2954705</v>
      </c>
      <c r="H145" s="21">
        <v>3317482</v>
      </c>
    </row>
    <row r="146" spans="1:8" ht="16.8" x14ac:dyDescent="0.4">
      <c r="A146" s="35" t="s">
        <v>145</v>
      </c>
      <c r="B146" s="23">
        <v>273</v>
      </c>
      <c r="C146" s="21">
        <v>0</v>
      </c>
      <c r="D146" s="21">
        <v>0</v>
      </c>
      <c r="E146" s="21">
        <v>0</v>
      </c>
      <c r="F146" s="21">
        <v>0</v>
      </c>
      <c r="G146" s="21">
        <v>0</v>
      </c>
      <c r="H146" s="21">
        <v>0</v>
      </c>
    </row>
    <row r="147" spans="1:8" ht="16.8" x14ac:dyDescent="0.4">
      <c r="A147" s="35" t="s">
        <v>146</v>
      </c>
      <c r="B147" s="23">
        <v>274</v>
      </c>
      <c r="C147" s="21">
        <v>10127591</v>
      </c>
      <c r="D147" s="21">
        <v>12616393</v>
      </c>
      <c r="E147" s="21">
        <v>15262827</v>
      </c>
      <c r="F147" s="21">
        <v>17833354</v>
      </c>
      <c r="G147" s="21">
        <v>22039333</v>
      </c>
      <c r="H147" s="21">
        <v>24276055</v>
      </c>
    </row>
    <row r="148" spans="1:8" ht="16.8" x14ac:dyDescent="0.4">
      <c r="A148" s="35" t="s">
        <v>147</v>
      </c>
      <c r="B148" s="23">
        <v>275</v>
      </c>
      <c r="C148" s="21">
        <v>13976767</v>
      </c>
      <c r="D148" s="21">
        <v>28382205</v>
      </c>
      <c r="E148" s="21">
        <v>43820085</v>
      </c>
      <c r="F148" s="21">
        <v>59346990</v>
      </c>
      <c r="G148" s="21">
        <v>76227311</v>
      </c>
      <c r="H148" s="21">
        <v>93411743</v>
      </c>
    </row>
    <row r="149" spans="1:8" ht="16.8" x14ac:dyDescent="0.4">
      <c r="A149" s="35" t="s">
        <v>148</v>
      </c>
      <c r="B149" s="23">
        <v>276</v>
      </c>
      <c r="C149" s="21">
        <v>0</v>
      </c>
      <c r="D149" s="21">
        <v>0</v>
      </c>
      <c r="E149" s="21">
        <v>0</v>
      </c>
      <c r="F149" s="21">
        <v>0</v>
      </c>
      <c r="G149" s="21">
        <v>0</v>
      </c>
      <c r="H149" s="21">
        <v>0</v>
      </c>
    </row>
    <row r="150" spans="1:8" ht="16.8" x14ac:dyDescent="0.4">
      <c r="A150" s="35" t="s">
        <v>149</v>
      </c>
      <c r="B150" s="23">
        <v>277</v>
      </c>
      <c r="C150" s="21">
        <v>5248157</v>
      </c>
      <c r="D150" s="21">
        <v>10264602</v>
      </c>
      <c r="E150" s="21">
        <v>13991726</v>
      </c>
      <c r="F150" s="21">
        <v>17680012</v>
      </c>
      <c r="G150" s="21">
        <v>21389271</v>
      </c>
      <c r="H150" s="21">
        <v>25112942</v>
      </c>
    </row>
    <row r="151" spans="1:8" ht="16.8" x14ac:dyDescent="0.4">
      <c r="A151" s="35" t="s">
        <v>150</v>
      </c>
      <c r="B151" s="23">
        <v>278</v>
      </c>
      <c r="C151" s="21">
        <v>5250434</v>
      </c>
      <c r="D151" s="21">
        <v>14412795</v>
      </c>
      <c r="E151" s="21">
        <v>23569473</v>
      </c>
      <c r="F151" s="21">
        <v>33826266</v>
      </c>
      <c r="G151" s="21">
        <v>43125683</v>
      </c>
      <c r="H151" s="21">
        <v>56096177</v>
      </c>
    </row>
    <row r="152" spans="1:8" ht="16.8" x14ac:dyDescent="0.4">
      <c r="A152" s="35" t="s">
        <v>151</v>
      </c>
      <c r="B152" s="23">
        <v>279</v>
      </c>
      <c r="C152" s="21">
        <v>382090</v>
      </c>
      <c r="D152" s="21">
        <v>1515089</v>
      </c>
      <c r="E152" s="21">
        <v>2696940</v>
      </c>
      <c r="F152" s="21">
        <v>4073374</v>
      </c>
      <c r="G152" s="21">
        <v>5608797</v>
      </c>
      <c r="H152" s="21">
        <v>7190470</v>
      </c>
    </row>
    <row r="153" spans="1:8" ht="16.8" x14ac:dyDescent="0.4">
      <c r="A153" s="35" t="s">
        <v>152</v>
      </c>
      <c r="B153" s="23">
        <v>280</v>
      </c>
      <c r="C153" s="21">
        <v>22705</v>
      </c>
      <c r="D153" s="21">
        <v>93369</v>
      </c>
      <c r="E153" s="21">
        <v>159787</v>
      </c>
      <c r="F153" s="21">
        <v>226205</v>
      </c>
      <c r="G153" s="21">
        <v>292623</v>
      </c>
      <c r="H153" s="21">
        <v>359041</v>
      </c>
    </row>
    <row r="154" spans="1:8" ht="16.8" x14ac:dyDescent="0.4">
      <c r="A154" s="35" t="s">
        <v>153</v>
      </c>
      <c r="B154" s="23">
        <v>282</v>
      </c>
      <c r="C154" s="21">
        <v>0</v>
      </c>
      <c r="D154" s="21">
        <v>0</v>
      </c>
      <c r="E154" s="21">
        <v>0</v>
      </c>
      <c r="F154" s="21">
        <v>0</v>
      </c>
      <c r="G154" s="21">
        <v>0</v>
      </c>
      <c r="H154" s="21">
        <v>0</v>
      </c>
    </row>
    <row r="155" spans="1:8" ht="16.8" x14ac:dyDescent="0.4">
      <c r="A155" s="35" t="s">
        <v>154</v>
      </c>
      <c r="B155" s="23">
        <v>283</v>
      </c>
      <c r="C155" s="21">
        <v>0</v>
      </c>
      <c r="D155" s="21">
        <v>817900</v>
      </c>
      <c r="E155" s="21">
        <v>2133483</v>
      </c>
      <c r="F155" s="21">
        <v>3452576</v>
      </c>
      <c r="G155" s="21">
        <v>4795563</v>
      </c>
      <c r="H155" s="21">
        <v>0</v>
      </c>
    </row>
    <row r="156" spans="1:8" ht="16.8" x14ac:dyDescent="0.4">
      <c r="A156" s="35" t="s">
        <v>155</v>
      </c>
      <c r="B156" s="23">
        <v>284</v>
      </c>
      <c r="C156" s="21">
        <v>0</v>
      </c>
      <c r="D156" s="21">
        <v>247925</v>
      </c>
      <c r="E156" s="21">
        <v>603981</v>
      </c>
      <c r="F156" s="21">
        <v>1115553</v>
      </c>
      <c r="G156" s="21">
        <v>1449204</v>
      </c>
      <c r="H156" s="21">
        <v>1789245</v>
      </c>
    </row>
    <row r="157" spans="1:8" ht="16.8" x14ac:dyDescent="0.4">
      <c r="A157" s="35" t="s">
        <v>156</v>
      </c>
      <c r="B157" s="23">
        <v>285</v>
      </c>
      <c r="C157" s="21">
        <v>0</v>
      </c>
      <c r="D157" s="21">
        <v>637982</v>
      </c>
      <c r="E157" s="21">
        <v>1413145</v>
      </c>
      <c r="F157" s="21">
        <v>2170556</v>
      </c>
      <c r="G157" s="21">
        <v>2703157</v>
      </c>
      <c r="H157" s="21">
        <v>3239434</v>
      </c>
    </row>
    <row r="158" spans="1:8" ht="16.8" x14ac:dyDescent="0.4">
      <c r="A158" s="35" t="s">
        <v>157</v>
      </c>
      <c r="B158" s="23">
        <v>286</v>
      </c>
      <c r="C158" s="21">
        <v>0</v>
      </c>
      <c r="D158" s="21">
        <v>14972582</v>
      </c>
      <c r="E158" s="21">
        <v>93984461</v>
      </c>
      <c r="F158" s="21">
        <v>179831285</v>
      </c>
      <c r="G158" s="21">
        <v>267156661</v>
      </c>
      <c r="H158" s="21">
        <v>400489945</v>
      </c>
    </row>
    <row r="159" spans="1:8" ht="16.8" x14ac:dyDescent="0.4">
      <c r="A159" s="35" t="s">
        <v>158</v>
      </c>
      <c r="B159" s="23">
        <v>288</v>
      </c>
      <c r="C159" s="21">
        <v>0</v>
      </c>
      <c r="D159" s="21">
        <v>139221</v>
      </c>
      <c r="E159" s="21">
        <v>571075</v>
      </c>
      <c r="F159" s="21">
        <v>0</v>
      </c>
      <c r="G159" s="21">
        <v>0</v>
      </c>
      <c r="H159" s="21">
        <v>0</v>
      </c>
    </row>
    <row r="160" spans="1:8" ht="16.8" x14ac:dyDescent="0.4">
      <c r="A160" s="35" t="s">
        <v>159</v>
      </c>
      <c r="B160" s="23">
        <v>289</v>
      </c>
      <c r="C160" s="21">
        <v>0</v>
      </c>
      <c r="D160" s="21">
        <v>18413452</v>
      </c>
      <c r="E160" s="21">
        <v>19523400</v>
      </c>
      <c r="F160" s="21">
        <v>20648826</v>
      </c>
      <c r="G160" s="21">
        <v>21766427</v>
      </c>
      <c r="H160" s="21">
        <v>22895375</v>
      </c>
    </row>
    <row r="161" spans="1:8" ht="16.8" x14ac:dyDescent="0.4">
      <c r="A161" s="35" t="s">
        <v>160</v>
      </c>
      <c r="B161" s="23">
        <v>290</v>
      </c>
      <c r="C161" s="21">
        <v>0</v>
      </c>
      <c r="D161" s="21">
        <v>35022664</v>
      </c>
      <c r="E161" s="21">
        <v>83366131</v>
      </c>
      <c r="F161" s="21">
        <v>131787500</v>
      </c>
      <c r="G161" s="21">
        <v>157265640</v>
      </c>
      <c r="H161" s="21">
        <v>199939937</v>
      </c>
    </row>
    <row r="162" spans="1:8" ht="16.8" x14ac:dyDescent="0.4">
      <c r="A162" s="35" t="s">
        <v>161</v>
      </c>
      <c r="B162" s="23">
        <v>292</v>
      </c>
      <c r="C162" s="21">
        <v>0</v>
      </c>
      <c r="D162" s="21">
        <v>0</v>
      </c>
      <c r="E162" s="21">
        <v>763232</v>
      </c>
      <c r="F162" s="21">
        <v>1424174</v>
      </c>
      <c r="G162" s="21">
        <v>2156537</v>
      </c>
      <c r="H162" s="21">
        <v>2846535</v>
      </c>
    </row>
    <row r="163" spans="1:8" ht="16.8" x14ac:dyDescent="0.4">
      <c r="A163" s="35" t="s">
        <v>162</v>
      </c>
      <c r="B163" s="23">
        <v>293</v>
      </c>
      <c r="C163" s="21">
        <v>0</v>
      </c>
      <c r="D163" s="21">
        <v>13840251</v>
      </c>
      <c r="E163" s="21">
        <v>14888796</v>
      </c>
      <c r="F163" s="21">
        <v>15937341</v>
      </c>
      <c r="G163" s="21">
        <v>16977725</v>
      </c>
      <c r="H163" s="21">
        <v>18022481</v>
      </c>
    </row>
    <row r="164" spans="1:8" ht="16.8" x14ac:dyDescent="0.4">
      <c r="A164" s="35" t="s">
        <v>163</v>
      </c>
      <c r="B164" s="23">
        <v>294</v>
      </c>
      <c r="C164" s="21">
        <v>0</v>
      </c>
      <c r="D164" s="21">
        <v>0</v>
      </c>
      <c r="E164" s="21">
        <v>0</v>
      </c>
      <c r="F164" s="21">
        <v>48255980</v>
      </c>
      <c r="G164" s="21">
        <v>51706600</v>
      </c>
      <c r="H164" s="21">
        <v>55209244</v>
      </c>
    </row>
    <row r="165" spans="1:8" ht="16.8" x14ac:dyDescent="0.4">
      <c r="A165" s="35" t="s">
        <v>164</v>
      </c>
      <c r="B165" s="23">
        <v>295</v>
      </c>
      <c r="C165" s="21">
        <v>0</v>
      </c>
      <c r="D165" s="21">
        <v>0</v>
      </c>
      <c r="E165" s="21">
        <v>943521</v>
      </c>
      <c r="F165" s="21">
        <v>12236675</v>
      </c>
      <c r="G165" s="21">
        <v>23576074</v>
      </c>
      <c r="H165" s="21">
        <v>34943329</v>
      </c>
    </row>
    <row r="166" spans="1:8" ht="16.8" x14ac:dyDescent="0.4">
      <c r="A166" s="35" t="s">
        <v>165</v>
      </c>
      <c r="B166" s="23">
        <v>296</v>
      </c>
      <c r="C166" s="21">
        <v>0</v>
      </c>
      <c r="D166" s="21">
        <v>0</v>
      </c>
      <c r="E166" s="21">
        <v>1382311</v>
      </c>
      <c r="F166" s="21">
        <v>1496390</v>
      </c>
      <c r="G166" s="21">
        <v>1613290</v>
      </c>
      <c r="H166" s="21">
        <v>1738955</v>
      </c>
    </row>
    <row r="167" spans="1:8" ht="16.8" x14ac:dyDescent="0.4">
      <c r="A167" s="35" t="s">
        <v>166</v>
      </c>
      <c r="B167" s="23">
        <v>297</v>
      </c>
      <c r="C167" s="21">
        <v>0</v>
      </c>
      <c r="D167" s="21">
        <v>0</v>
      </c>
      <c r="E167" s="21">
        <v>6635053</v>
      </c>
      <c r="F167" s="21">
        <v>13986726</v>
      </c>
      <c r="G167" s="21">
        <v>35455236</v>
      </c>
      <c r="H167" s="21">
        <v>62572138</v>
      </c>
    </row>
    <row r="168" spans="1:8" ht="16.8" x14ac:dyDescent="0.4">
      <c r="A168" s="35" t="s">
        <v>167</v>
      </c>
      <c r="B168" s="23">
        <v>298</v>
      </c>
      <c r="C168" s="21">
        <v>0</v>
      </c>
      <c r="D168" s="21">
        <v>0</v>
      </c>
      <c r="E168" s="21">
        <v>0</v>
      </c>
      <c r="F168" s="21">
        <v>0</v>
      </c>
      <c r="G168" s="21">
        <v>0</v>
      </c>
      <c r="H168" s="21">
        <v>0</v>
      </c>
    </row>
    <row r="169" spans="1:8" ht="16.8" x14ac:dyDescent="0.4">
      <c r="A169" s="35" t="s">
        <v>168</v>
      </c>
      <c r="B169" s="23">
        <v>299</v>
      </c>
      <c r="C169" s="21">
        <v>0</v>
      </c>
      <c r="D169" s="21">
        <v>0</v>
      </c>
      <c r="E169" s="21">
        <v>0</v>
      </c>
      <c r="F169" s="21">
        <v>23983223</v>
      </c>
      <c r="G169" s="21">
        <v>25078760</v>
      </c>
      <c r="H169" s="21">
        <v>25863765</v>
      </c>
    </row>
    <row r="170" spans="1:8" ht="16.8" x14ac:dyDescent="0.4">
      <c r="A170" s="35" t="s">
        <v>169</v>
      </c>
      <c r="B170" s="23">
        <v>301</v>
      </c>
      <c r="C170" s="21">
        <v>0</v>
      </c>
      <c r="D170" s="21">
        <v>0</v>
      </c>
      <c r="E170" s="21">
        <v>0</v>
      </c>
      <c r="F170" s="21">
        <v>101169344</v>
      </c>
      <c r="G170" s="21">
        <v>109231950</v>
      </c>
      <c r="H170" s="21">
        <v>118152338</v>
      </c>
    </row>
    <row r="171" spans="1:8" ht="16.8" x14ac:dyDescent="0.4">
      <c r="A171" s="35" t="s">
        <v>170</v>
      </c>
      <c r="B171" s="23">
        <v>303</v>
      </c>
      <c r="C171" s="21">
        <v>0</v>
      </c>
      <c r="D171" s="21">
        <v>0</v>
      </c>
      <c r="E171" s="21">
        <v>0</v>
      </c>
      <c r="F171" s="21">
        <v>0</v>
      </c>
      <c r="G171" s="21">
        <v>1503590</v>
      </c>
      <c r="H171" s="21">
        <v>0</v>
      </c>
    </row>
    <row r="172" spans="1:8" ht="16.8" x14ac:dyDescent="0.4">
      <c r="A172" s="35" t="s">
        <v>171</v>
      </c>
      <c r="B172" s="23">
        <v>304</v>
      </c>
      <c r="C172" s="21">
        <v>0</v>
      </c>
      <c r="D172" s="21">
        <v>0</v>
      </c>
      <c r="E172" s="21">
        <v>0</v>
      </c>
      <c r="F172" s="21">
        <v>77210</v>
      </c>
      <c r="G172" s="21">
        <v>233718</v>
      </c>
      <c r="H172" s="21">
        <v>398672</v>
      </c>
    </row>
    <row r="173" spans="1:8" ht="16.8" x14ac:dyDescent="0.4">
      <c r="A173" s="35" t="s">
        <v>172</v>
      </c>
      <c r="B173" s="23">
        <v>305</v>
      </c>
      <c r="C173" s="21">
        <v>0</v>
      </c>
      <c r="D173" s="21">
        <v>0</v>
      </c>
      <c r="E173" s="21">
        <v>0</v>
      </c>
      <c r="F173" s="21">
        <v>0</v>
      </c>
      <c r="G173" s="21">
        <v>10483176</v>
      </c>
      <c r="H173" s="21">
        <v>24076094</v>
      </c>
    </row>
    <row r="174" spans="1:8" ht="16.8" x14ac:dyDescent="0.4">
      <c r="A174" s="35" t="s">
        <v>173</v>
      </c>
      <c r="B174" s="23">
        <v>306</v>
      </c>
      <c r="C174" s="21">
        <v>0</v>
      </c>
      <c r="D174" s="21">
        <v>0</v>
      </c>
      <c r="E174" s="21">
        <v>0</v>
      </c>
      <c r="F174" s="21">
        <v>84841</v>
      </c>
      <c r="G174" s="21">
        <v>0</v>
      </c>
      <c r="H174" s="21">
        <v>0</v>
      </c>
    </row>
    <row r="175" spans="1:8" ht="16.8" x14ac:dyDescent="0.4">
      <c r="A175" s="35" t="s">
        <v>174</v>
      </c>
      <c r="B175" s="23">
        <v>307</v>
      </c>
      <c r="C175" s="21">
        <v>0</v>
      </c>
      <c r="D175" s="21">
        <v>0</v>
      </c>
      <c r="E175" s="21">
        <v>0</v>
      </c>
      <c r="F175" s="21">
        <v>3785146</v>
      </c>
      <c r="G175" s="21">
        <v>6505467</v>
      </c>
      <c r="H175" s="21">
        <v>9166944</v>
      </c>
    </row>
    <row r="176" spans="1:8" ht="16.8" x14ac:dyDescent="0.4">
      <c r="A176" s="35" t="s">
        <v>175</v>
      </c>
      <c r="B176" s="23">
        <v>308</v>
      </c>
      <c r="C176" s="21">
        <v>0</v>
      </c>
      <c r="D176" s="21">
        <v>0</v>
      </c>
      <c r="E176" s="21">
        <v>0</v>
      </c>
      <c r="F176" s="21">
        <v>640405</v>
      </c>
      <c r="G176" s="21">
        <v>841514</v>
      </c>
      <c r="H176" s="21">
        <v>1222238</v>
      </c>
    </row>
    <row r="177" spans="1:8" ht="16.8" x14ac:dyDescent="0.4">
      <c r="A177" s="35" t="s">
        <v>176</v>
      </c>
      <c r="B177" s="23">
        <v>309</v>
      </c>
      <c r="C177" s="21">
        <v>0</v>
      </c>
      <c r="D177" s="21">
        <v>0</v>
      </c>
      <c r="E177" s="21">
        <v>0</v>
      </c>
      <c r="F177" s="21">
        <v>182486</v>
      </c>
      <c r="G177" s="21">
        <v>293677</v>
      </c>
      <c r="H177" s="21">
        <v>404866</v>
      </c>
    </row>
    <row r="178" spans="1:8" ht="16.8" x14ac:dyDescent="0.4">
      <c r="A178" s="35" t="s">
        <v>177</v>
      </c>
      <c r="B178" s="23">
        <v>310</v>
      </c>
      <c r="C178" s="21">
        <v>0</v>
      </c>
      <c r="D178" s="21">
        <v>0</v>
      </c>
      <c r="E178" s="21">
        <v>0</v>
      </c>
      <c r="F178" s="21">
        <v>0</v>
      </c>
      <c r="G178" s="21">
        <v>0</v>
      </c>
      <c r="H178" s="21">
        <v>0</v>
      </c>
    </row>
    <row r="179" spans="1:8" ht="16.8" x14ac:dyDescent="0.4">
      <c r="A179" s="35" t="s">
        <v>178</v>
      </c>
      <c r="B179" s="23">
        <v>311</v>
      </c>
      <c r="C179" s="21">
        <v>0</v>
      </c>
      <c r="D179" s="21">
        <v>0</v>
      </c>
      <c r="E179" s="21">
        <v>0</v>
      </c>
      <c r="F179" s="21">
        <v>0</v>
      </c>
      <c r="G179" s="21">
        <v>9823177</v>
      </c>
      <c r="H179" s="21">
        <v>0</v>
      </c>
    </row>
    <row r="180" spans="1:8" ht="16.8" x14ac:dyDescent="0.4">
      <c r="A180" s="35" t="s">
        <v>179</v>
      </c>
      <c r="B180" s="23">
        <v>312</v>
      </c>
      <c r="C180" s="21">
        <v>0</v>
      </c>
      <c r="D180" s="21">
        <v>0</v>
      </c>
      <c r="E180" s="21">
        <v>0</v>
      </c>
      <c r="F180" s="21">
        <v>0</v>
      </c>
      <c r="G180" s="21">
        <v>65094273</v>
      </c>
      <c r="H180" s="21">
        <v>177599110</v>
      </c>
    </row>
    <row r="181" spans="1:8" ht="16.8" x14ac:dyDescent="0.4">
      <c r="A181" s="35" t="s">
        <v>180</v>
      </c>
      <c r="B181" s="23">
        <v>313</v>
      </c>
      <c r="C181" s="21">
        <v>0</v>
      </c>
      <c r="D181" s="21">
        <v>0</v>
      </c>
      <c r="E181" s="21">
        <v>0</v>
      </c>
      <c r="F181" s="21">
        <v>0</v>
      </c>
      <c r="G181" s="21">
        <v>5454302</v>
      </c>
      <c r="H181" s="21">
        <v>8288249</v>
      </c>
    </row>
    <row r="182" spans="1:8" ht="16.8" x14ac:dyDescent="0.4">
      <c r="A182" s="35" t="s">
        <v>181</v>
      </c>
      <c r="B182" s="23">
        <v>314</v>
      </c>
      <c r="C182" s="21">
        <v>0</v>
      </c>
      <c r="D182" s="21">
        <v>0</v>
      </c>
      <c r="E182" s="21">
        <v>0</v>
      </c>
      <c r="F182" s="21">
        <v>0</v>
      </c>
      <c r="G182" s="21">
        <v>7053321</v>
      </c>
      <c r="H182" s="21">
        <v>20161300</v>
      </c>
    </row>
    <row r="183" spans="1:8" ht="16.8" x14ac:dyDescent="0.4">
      <c r="A183" s="35" t="s">
        <v>182</v>
      </c>
      <c r="B183" s="23">
        <v>315</v>
      </c>
      <c r="C183" s="21">
        <v>0</v>
      </c>
      <c r="D183" s="21">
        <v>0</v>
      </c>
      <c r="E183" s="21">
        <v>0</v>
      </c>
      <c r="F183" s="21">
        <v>0</v>
      </c>
      <c r="G183" s="21">
        <v>4081115</v>
      </c>
      <c r="H183" s="21">
        <v>31019572</v>
      </c>
    </row>
    <row r="184" spans="1:8" ht="16.8" x14ac:dyDescent="0.4">
      <c r="A184" s="35" t="s">
        <v>183</v>
      </c>
      <c r="B184" s="23">
        <v>316</v>
      </c>
      <c r="C184" s="21">
        <v>0</v>
      </c>
      <c r="D184" s="21">
        <v>0</v>
      </c>
      <c r="E184" s="21">
        <v>0</v>
      </c>
      <c r="F184" s="21">
        <v>0</v>
      </c>
      <c r="G184" s="21">
        <v>0</v>
      </c>
      <c r="H184" s="21">
        <v>12122287</v>
      </c>
    </row>
    <row r="185" spans="1:8" ht="16.8" x14ac:dyDescent="0.4">
      <c r="A185" s="35" t="s">
        <v>184</v>
      </c>
      <c r="B185" s="23">
        <v>317</v>
      </c>
      <c r="C185" s="21">
        <v>0</v>
      </c>
      <c r="D185" s="21">
        <v>0</v>
      </c>
      <c r="E185" s="21">
        <v>0</v>
      </c>
      <c r="F185" s="21">
        <v>0</v>
      </c>
      <c r="G185" s="21">
        <v>2560362</v>
      </c>
      <c r="H185" s="21">
        <v>3401435</v>
      </c>
    </row>
    <row r="186" spans="1:8" ht="16.8" x14ac:dyDescent="0.4">
      <c r="A186" s="35" t="s">
        <v>185</v>
      </c>
      <c r="B186" s="23">
        <v>318</v>
      </c>
      <c r="C186" s="21">
        <v>0</v>
      </c>
      <c r="D186" s="21">
        <v>0</v>
      </c>
      <c r="E186" s="21">
        <v>0</v>
      </c>
      <c r="F186" s="21">
        <v>0</v>
      </c>
      <c r="G186" s="21">
        <v>2162883</v>
      </c>
      <c r="H186" s="21">
        <v>9884780</v>
      </c>
    </row>
    <row r="187" spans="1:8" ht="16.8" x14ac:dyDescent="0.4">
      <c r="A187" s="35" t="s">
        <v>186</v>
      </c>
      <c r="B187" s="23">
        <v>320</v>
      </c>
      <c r="C187" s="21">
        <v>0</v>
      </c>
      <c r="D187" s="21">
        <v>0</v>
      </c>
      <c r="E187" s="21">
        <v>0</v>
      </c>
      <c r="F187" s="21">
        <v>0</v>
      </c>
      <c r="G187" s="21">
        <v>6244260</v>
      </c>
      <c r="H187" s="21">
        <v>10460587</v>
      </c>
    </row>
    <row r="188" spans="1:8" ht="16.8" x14ac:dyDescent="0.4">
      <c r="A188" s="35" t="s">
        <v>187</v>
      </c>
      <c r="B188" s="23">
        <v>321</v>
      </c>
      <c r="C188" s="21">
        <v>0</v>
      </c>
      <c r="D188" s="21">
        <v>0</v>
      </c>
      <c r="E188" s="21">
        <v>0</v>
      </c>
      <c r="F188" s="21">
        <v>0</v>
      </c>
      <c r="G188" s="21">
        <v>68895</v>
      </c>
      <c r="H188" s="21">
        <v>219340</v>
      </c>
    </row>
    <row r="189" spans="1:8" ht="16.8" x14ac:dyDescent="0.4">
      <c r="A189" s="35" t="s">
        <v>188</v>
      </c>
      <c r="B189" s="23">
        <v>322</v>
      </c>
      <c r="C189" s="21">
        <v>0</v>
      </c>
      <c r="D189" s="21">
        <v>0</v>
      </c>
      <c r="E189" s="21">
        <v>0</v>
      </c>
      <c r="F189" s="21">
        <v>0</v>
      </c>
      <c r="G189" s="21">
        <v>1923451.3333333333</v>
      </c>
      <c r="H189" s="21">
        <v>1227395</v>
      </c>
    </row>
    <row r="190" spans="1:8" ht="16.8" x14ac:dyDescent="0.4">
      <c r="A190" s="35" t="s">
        <v>189</v>
      </c>
      <c r="B190" s="23">
        <v>323</v>
      </c>
      <c r="C190" s="21">
        <v>0</v>
      </c>
      <c r="D190" s="21">
        <v>0</v>
      </c>
      <c r="E190" s="21">
        <v>0</v>
      </c>
      <c r="F190" s="21">
        <v>0</v>
      </c>
      <c r="G190" s="21">
        <v>0</v>
      </c>
      <c r="H190" s="21">
        <v>1044904</v>
      </c>
    </row>
    <row r="191" spans="1:8" ht="16.8" x14ac:dyDescent="0.4">
      <c r="A191" s="35" t="s">
        <v>190</v>
      </c>
      <c r="B191" s="23">
        <v>324</v>
      </c>
      <c r="C191" s="21">
        <v>0</v>
      </c>
      <c r="D191" s="21">
        <v>0</v>
      </c>
      <c r="E191" s="21">
        <v>0</v>
      </c>
      <c r="F191" s="21">
        <v>0</v>
      </c>
      <c r="G191" s="21">
        <v>2747502</v>
      </c>
      <c r="H191" s="21">
        <v>5459161</v>
      </c>
    </row>
    <row r="192" spans="1:8" ht="16.8" x14ac:dyDescent="0.4">
      <c r="A192" s="35" t="s">
        <v>191</v>
      </c>
      <c r="B192" s="23">
        <v>325</v>
      </c>
      <c r="C192" s="21">
        <v>0</v>
      </c>
      <c r="D192" s="21">
        <v>0</v>
      </c>
      <c r="E192" s="21">
        <v>0</v>
      </c>
      <c r="F192" s="21">
        <v>0</v>
      </c>
      <c r="G192" s="21">
        <v>3354304</v>
      </c>
      <c r="H192" s="21">
        <v>10972552</v>
      </c>
    </row>
    <row r="193" spans="1:8" ht="16.8" x14ac:dyDescent="0.4">
      <c r="A193" s="35" t="s">
        <v>192</v>
      </c>
      <c r="B193" s="23">
        <v>326</v>
      </c>
      <c r="C193" s="21">
        <v>0</v>
      </c>
      <c r="D193" s="21">
        <v>0</v>
      </c>
      <c r="E193" s="21">
        <v>0</v>
      </c>
      <c r="F193" s="21">
        <v>0</v>
      </c>
      <c r="G193" s="21">
        <v>43868285</v>
      </c>
      <c r="H193" s="21">
        <v>70383214</v>
      </c>
    </row>
    <row r="194" spans="1:8" ht="16.8" x14ac:dyDescent="0.4">
      <c r="A194" s="35" t="s">
        <v>193</v>
      </c>
      <c r="B194" s="23">
        <v>327</v>
      </c>
      <c r="C194" s="21">
        <v>0</v>
      </c>
      <c r="D194" s="21">
        <v>0</v>
      </c>
      <c r="E194" s="21">
        <v>0</v>
      </c>
      <c r="F194" s="21">
        <v>0</v>
      </c>
      <c r="G194" s="21">
        <v>0</v>
      </c>
      <c r="H194" s="21">
        <v>7052753</v>
      </c>
    </row>
    <row r="195" spans="1:8" ht="16.8" x14ac:dyDescent="0.4">
      <c r="A195" s="35" t="s">
        <v>194</v>
      </c>
      <c r="B195" s="23">
        <v>329</v>
      </c>
      <c r="C195" s="21">
        <v>0</v>
      </c>
      <c r="D195" s="21">
        <v>0</v>
      </c>
      <c r="E195" s="21">
        <v>0</v>
      </c>
      <c r="F195" s="21">
        <v>0</v>
      </c>
      <c r="G195" s="21">
        <v>0</v>
      </c>
      <c r="H195" s="21">
        <v>0</v>
      </c>
    </row>
    <row r="196" spans="1:8" ht="16.8" x14ac:dyDescent="0.4">
      <c r="A196" s="35" t="s">
        <v>195</v>
      </c>
      <c r="B196" s="23">
        <v>332</v>
      </c>
      <c r="C196" s="21">
        <v>0</v>
      </c>
      <c r="D196" s="21">
        <v>0</v>
      </c>
      <c r="E196" s="21">
        <v>0</v>
      </c>
      <c r="F196" s="21">
        <v>0</v>
      </c>
      <c r="G196" s="21">
        <v>0</v>
      </c>
      <c r="H196" s="21">
        <v>0</v>
      </c>
    </row>
    <row r="197" spans="1:8" ht="16.8" x14ac:dyDescent="0.4">
      <c r="A197" s="35" t="s">
        <v>196</v>
      </c>
      <c r="B197" s="23">
        <v>333</v>
      </c>
      <c r="C197" s="21">
        <v>0</v>
      </c>
      <c r="D197" s="21">
        <v>0</v>
      </c>
      <c r="E197" s="21">
        <v>0</v>
      </c>
      <c r="F197" s="21">
        <v>0</v>
      </c>
      <c r="G197" s="21">
        <v>38452686</v>
      </c>
      <c r="H197" s="21">
        <v>41490922</v>
      </c>
    </row>
    <row r="198" spans="1:8" ht="16.8" x14ac:dyDescent="0.4">
      <c r="A198" s="35" t="s">
        <v>197</v>
      </c>
      <c r="B198" s="23">
        <v>334</v>
      </c>
      <c r="C198" s="21">
        <v>0</v>
      </c>
      <c r="D198" s="21">
        <v>0</v>
      </c>
      <c r="E198" s="21">
        <v>0</v>
      </c>
      <c r="F198" s="21">
        <v>0</v>
      </c>
      <c r="G198" s="21">
        <v>19069921</v>
      </c>
      <c r="H198" s="21">
        <v>17462104</v>
      </c>
    </row>
    <row r="199" spans="1:8" ht="16.8" x14ac:dyDescent="0.4">
      <c r="A199" s="35" t="s">
        <v>198</v>
      </c>
      <c r="B199" s="23">
        <v>335</v>
      </c>
      <c r="C199" s="21">
        <v>0</v>
      </c>
      <c r="D199" s="21">
        <v>0</v>
      </c>
      <c r="E199" s="21">
        <v>0</v>
      </c>
      <c r="F199" s="21">
        <v>0</v>
      </c>
      <c r="G199" s="21">
        <v>0</v>
      </c>
      <c r="H199" s="21">
        <v>753945</v>
      </c>
    </row>
    <row r="200" spans="1:8" ht="16.8" x14ac:dyDescent="0.4">
      <c r="A200" s="35" t="s">
        <v>199</v>
      </c>
      <c r="B200" s="23">
        <v>336</v>
      </c>
      <c r="C200" s="21">
        <v>0</v>
      </c>
      <c r="D200" s="21">
        <v>0</v>
      </c>
      <c r="E200" s="21">
        <v>0</v>
      </c>
      <c r="F200" s="21">
        <v>0</v>
      </c>
      <c r="G200" s="21">
        <v>0</v>
      </c>
      <c r="H200" s="21">
        <v>2526986</v>
      </c>
    </row>
    <row r="201" spans="1:8" ht="16.8" x14ac:dyDescent="0.4">
      <c r="A201" s="35" t="s">
        <v>200</v>
      </c>
      <c r="B201" s="23">
        <v>338</v>
      </c>
      <c r="C201" s="21">
        <v>0</v>
      </c>
      <c r="D201" s="21">
        <v>0</v>
      </c>
      <c r="E201" s="21">
        <v>0</v>
      </c>
      <c r="F201" s="21">
        <v>0</v>
      </c>
      <c r="G201" s="21">
        <v>0</v>
      </c>
      <c r="H201" s="21">
        <v>0</v>
      </c>
    </row>
    <row r="202" spans="1:8" ht="16.8" x14ac:dyDescent="0.4">
      <c r="A202" s="35" t="s">
        <v>201</v>
      </c>
      <c r="B202" s="23">
        <v>339</v>
      </c>
      <c r="C202" s="21">
        <v>0</v>
      </c>
      <c r="D202" s="21">
        <v>0</v>
      </c>
      <c r="E202" s="21">
        <v>0</v>
      </c>
      <c r="F202" s="21">
        <v>0</v>
      </c>
      <c r="G202" s="21">
        <v>0</v>
      </c>
      <c r="H202" s="21">
        <v>294733</v>
      </c>
    </row>
    <row r="203" spans="1:8" ht="16.8" x14ac:dyDescent="0.4">
      <c r="A203" s="35" t="s">
        <v>202</v>
      </c>
      <c r="B203" s="23">
        <v>340</v>
      </c>
      <c r="C203" s="21">
        <v>0</v>
      </c>
      <c r="D203" s="21">
        <v>0</v>
      </c>
      <c r="E203" s="21">
        <v>0</v>
      </c>
      <c r="F203" s="21">
        <v>0</v>
      </c>
      <c r="G203" s="21">
        <v>0</v>
      </c>
      <c r="H203" s="21">
        <v>6042518</v>
      </c>
    </row>
    <row r="204" spans="1:8" ht="16.8" x14ac:dyDescent="0.4">
      <c r="A204" s="35" t="s">
        <v>203</v>
      </c>
      <c r="B204" s="23">
        <v>341</v>
      </c>
      <c r="C204" s="21">
        <v>0</v>
      </c>
      <c r="D204" s="21">
        <v>0</v>
      </c>
      <c r="E204" s="21">
        <v>0</v>
      </c>
      <c r="F204" s="21">
        <v>0</v>
      </c>
      <c r="G204" s="21">
        <v>0</v>
      </c>
      <c r="H204" s="21">
        <v>91776183</v>
      </c>
    </row>
    <row r="205" spans="1:8" ht="16.8" x14ac:dyDescent="0.4">
      <c r="A205" s="35" t="s">
        <v>204</v>
      </c>
      <c r="B205" s="23">
        <v>342</v>
      </c>
      <c r="C205" s="21">
        <v>0</v>
      </c>
      <c r="D205" s="21">
        <v>0</v>
      </c>
      <c r="E205" s="21">
        <v>0</v>
      </c>
      <c r="F205" s="21">
        <v>0</v>
      </c>
      <c r="G205" s="21">
        <v>0</v>
      </c>
      <c r="H205" s="21">
        <v>755803</v>
      </c>
    </row>
    <row r="206" spans="1:8" ht="16.8" x14ac:dyDescent="0.4">
      <c r="A206" s="35" t="s">
        <v>205</v>
      </c>
      <c r="B206" s="23">
        <v>343</v>
      </c>
      <c r="C206" s="21">
        <v>0</v>
      </c>
      <c r="D206" s="21">
        <v>0</v>
      </c>
      <c r="E206" s="21">
        <v>0</v>
      </c>
      <c r="F206" s="21">
        <v>0</v>
      </c>
      <c r="G206" s="21">
        <v>0</v>
      </c>
      <c r="H206" s="21">
        <v>-238268</v>
      </c>
    </row>
    <row r="207" spans="1:8" ht="16.8" x14ac:dyDescent="0.4">
      <c r="A207" s="35" t="s">
        <v>206</v>
      </c>
      <c r="B207" s="23">
        <v>345</v>
      </c>
      <c r="C207" s="21">
        <v>0</v>
      </c>
      <c r="D207" s="21">
        <v>0</v>
      </c>
      <c r="E207" s="21">
        <v>0</v>
      </c>
      <c r="F207" s="21">
        <v>0</v>
      </c>
      <c r="G207" s="21">
        <v>0</v>
      </c>
      <c r="H207" s="21">
        <v>10783820</v>
      </c>
    </row>
    <row r="208" spans="1:8" ht="16.8" x14ac:dyDescent="0.4">
      <c r="A208" s="35" t="s">
        <v>207</v>
      </c>
      <c r="B208" s="23">
        <v>346</v>
      </c>
      <c r="C208" s="21">
        <v>0</v>
      </c>
      <c r="D208" s="21">
        <v>0</v>
      </c>
      <c r="E208" s="21">
        <v>0</v>
      </c>
      <c r="F208" s="21">
        <v>0</v>
      </c>
      <c r="G208" s="21">
        <v>0</v>
      </c>
      <c r="H208" s="21">
        <v>5756189</v>
      </c>
    </row>
    <row r="209" spans="1:8" ht="19.2" x14ac:dyDescent="0.45">
      <c r="A209" s="35" t="s">
        <v>208</v>
      </c>
      <c r="B209" s="29">
        <v>347</v>
      </c>
      <c r="C209" s="21">
        <v>0</v>
      </c>
      <c r="D209" s="21">
        <v>0</v>
      </c>
      <c r="E209" s="21">
        <v>0</v>
      </c>
      <c r="F209" s="21">
        <v>0</v>
      </c>
      <c r="G209" s="21">
        <v>0</v>
      </c>
      <c r="H209" s="21">
        <v>1285191</v>
      </c>
    </row>
    <row r="210" spans="1:8" ht="19.2" x14ac:dyDescent="0.45">
      <c r="A210" s="35" t="s">
        <v>209</v>
      </c>
      <c r="B210" s="29">
        <v>350</v>
      </c>
      <c r="C210" s="21">
        <v>0</v>
      </c>
      <c r="D210" s="21">
        <v>0</v>
      </c>
      <c r="E210" s="21">
        <v>0</v>
      </c>
      <c r="F210" s="21">
        <v>0</v>
      </c>
      <c r="G210" s="21">
        <v>0</v>
      </c>
      <c r="H210" s="21">
        <v>0</v>
      </c>
    </row>
    <row r="211" spans="1:8" ht="19.2" x14ac:dyDescent="0.45">
      <c r="A211" s="35" t="s">
        <v>210</v>
      </c>
      <c r="B211" s="29">
        <v>351</v>
      </c>
      <c r="C211" s="21">
        <v>0</v>
      </c>
      <c r="D211" s="21">
        <v>0</v>
      </c>
      <c r="E211" s="21">
        <v>0</v>
      </c>
      <c r="F211" s="21">
        <v>0</v>
      </c>
      <c r="G211" s="21">
        <v>421304</v>
      </c>
      <c r="H211" s="21">
        <v>1051389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5"/>
  <sheetViews>
    <sheetView zoomScaleNormal="100" workbookViewId="0">
      <selection activeCell="N25" sqref="N25"/>
    </sheetView>
  </sheetViews>
  <sheetFormatPr defaultRowHeight="15" x14ac:dyDescent="0.35"/>
  <cols>
    <col min="1" max="1" width="53.6640625" bestFit="1" customWidth="1"/>
    <col min="2" max="2" width="5.109375" bestFit="1" customWidth="1"/>
    <col min="3" max="3" width="15.88671875" bestFit="1" customWidth="1"/>
    <col min="4" max="8" width="13.44140625" bestFit="1" customWidth="1"/>
  </cols>
  <sheetData>
    <row r="1" spans="1:8" x14ac:dyDescent="0.35">
      <c r="A1" s="21"/>
      <c r="B1" s="21"/>
      <c r="C1" s="21">
        <v>2</v>
      </c>
      <c r="D1" s="21">
        <v>3</v>
      </c>
      <c r="E1" s="21">
        <v>4</v>
      </c>
      <c r="F1" s="21">
        <v>5</v>
      </c>
      <c r="G1" s="21">
        <v>6</v>
      </c>
      <c r="H1" s="21">
        <v>7</v>
      </c>
    </row>
    <row r="2" spans="1:8" x14ac:dyDescent="0.35">
      <c r="A2" s="21"/>
      <c r="B2" s="21"/>
      <c r="C2" s="21">
        <v>3</v>
      </c>
      <c r="D2" s="21">
        <v>4</v>
      </c>
      <c r="E2" s="21">
        <v>5</v>
      </c>
      <c r="F2" s="21">
        <v>6</v>
      </c>
      <c r="G2" s="21">
        <v>7</v>
      </c>
      <c r="H2" s="21">
        <v>8</v>
      </c>
    </row>
    <row r="3" spans="1:8" ht="19.2" x14ac:dyDescent="0.35">
      <c r="A3" s="25" t="s">
        <v>359</v>
      </c>
      <c r="B3" s="25" t="s">
        <v>245</v>
      </c>
      <c r="C3" s="25" t="s">
        <v>417</v>
      </c>
      <c r="D3" s="25" t="s">
        <v>418</v>
      </c>
      <c r="E3" s="25" t="s">
        <v>419</v>
      </c>
      <c r="F3" s="25" t="s">
        <v>420</v>
      </c>
      <c r="G3" s="25" t="s">
        <v>421</v>
      </c>
      <c r="H3" s="25" t="s">
        <v>422</v>
      </c>
    </row>
    <row r="4" spans="1:8" ht="16.8" x14ac:dyDescent="0.4">
      <c r="A4" s="35" t="s">
        <v>2</v>
      </c>
      <c r="B4" s="23">
        <v>15</v>
      </c>
      <c r="C4" s="21">
        <v>112986527429</v>
      </c>
      <c r="D4" s="21">
        <v>121351857361</v>
      </c>
      <c r="E4" s="21">
        <v>110247227120</v>
      </c>
      <c r="F4" s="21">
        <v>115219035164</v>
      </c>
      <c r="G4" s="21">
        <v>111621349351</v>
      </c>
      <c r="H4" s="21">
        <v>119974366859</v>
      </c>
    </row>
    <row r="5" spans="1:8" ht="16.8" x14ac:dyDescent="0.4">
      <c r="A5" s="35" t="s">
        <v>3</v>
      </c>
      <c r="B5" s="23">
        <v>19</v>
      </c>
      <c r="C5" s="21">
        <v>8600784240</v>
      </c>
      <c r="D5" s="21">
        <v>2239153720</v>
      </c>
      <c r="E5" s="26">
        <v>0</v>
      </c>
      <c r="F5" s="26">
        <v>0</v>
      </c>
      <c r="G5" s="26">
        <v>0</v>
      </c>
      <c r="H5" s="26">
        <v>0</v>
      </c>
    </row>
    <row r="6" spans="1:8" ht="16.8" x14ac:dyDescent="0.4">
      <c r="A6" s="35" t="s">
        <v>4</v>
      </c>
      <c r="B6" s="23">
        <v>22</v>
      </c>
      <c r="C6" s="21">
        <v>34589631760</v>
      </c>
      <c r="D6" s="21">
        <v>41064356790</v>
      </c>
      <c r="E6" s="21">
        <v>46568453250</v>
      </c>
      <c r="F6" s="21">
        <v>47603962138</v>
      </c>
      <c r="G6" s="21">
        <v>35031687000</v>
      </c>
      <c r="H6" s="21">
        <v>19411485370</v>
      </c>
    </row>
    <row r="7" spans="1:8" ht="16.8" x14ac:dyDescent="0.4">
      <c r="A7" s="35" t="s">
        <v>5</v>
      </c>
      <c r="B7" s="23">
        <v>27</v>
      </c>
      <c r="C7" s="21">
        <v>10013503770</v>
      </c>
      <c r="D7" s="21">
        <v>13870944160</v>
      </c>
      <c r="E7" s="21">
        <v>8303081490</v>
      </c>
      <c r="F7" s="21">
        <v>3838194450</v>
      </c>
      <c r="G7" s="21">
        <v>5364816000</v>
      </c>
      <c r="H7" s="21">
        <v>2007557000</v>
      </c>
    </row>
    <row r="8" spans="1:8" ht="16.8" x14ac:dyDescent="0.4">
      <c r="A8" s="35" t="s">
        <v>6</v>
      </c>
      <c r="B8" s="23">
        <v>30</v>
      </c>
      <c r="C8" s="21">
        <v>318574355</v>
      </c>
      <c r="D8" s="21">
        <v>432775622</v>
      </c>
      <c r="E8" s="21">
        <v>913627110</v>
      </c>
      <c r="F8" s="21">
        <v>888501681</v>
      </c>
      <c r="G8" s="21">
        <v>1236296002</v>
      </c>
      <c r="H8" s="21">
        <v>3861795442</v>
      </c>
    </row>
    <row r="9" spans="1:8" ht="16.8" x14ac:dyDescent="0.4">
      <c r="A9" s="35" t="s">
        <v>7</v>
      </c>
      <c r="B9" s="23">
        <v>31</v>
      </c>
      <c r="C9" s="21">
        <v>147267456</v>
      </c>
      <c r="D9" s="21">
        <v>273490272</v>
      </c>
      <c r="E9" s="21">
        <v>334296384</v>
      </c>
      <c r="F9" s="21">
        <v>403755427</v>
      </c>
      <c r="G9" s="21">
        <v>504474528</v>
      </c>
      <c r="H9" s="21">
        <v>370888272</v>
      </c>
    </row>
    <row r="10" spans="1:8" ht="16.8" x14ac:dyDescent="0.4">
      <c r="A10" s="35" t="s">
        <v>8</v>
      </c>
      <c r="B10" s="23">
        <v>32</v>
      </c>
      <c r="C10" s="21">
        <v>1137024615</v>
      </c>
      <c r="D10" s="21">
        <v>1946760161</v>
      </c>
      <c r="E10" s="21">
        <v>2088949113</v>
      </c>
      <c r="F10" s="21">
        <v>1952046829</v>
      </c>
      <c r="G10" s="21">
        <v>1861209266</v>
      </c>
      <c r="H10" s="26">
        <v>0</v>
      </c>
    </row>
    <row r="11" spans="1:8" ht="16.8" x14ac:dyDescent="0.4">
      <c r="A11" s="35" t="s">
        <v>9</v>
      </c>
      <c r="B11" s="23">
        <v>33</v>
      </c>
      <c r="C11" s="26">
        <v>149225</v>
      </c>
      <c r="D11" s="26">
        <v>136070</v>
      </c>
      <c r="E11" s="26">
        <v>0</v>
      </c>
      <c r="F11" s="26">
        <v>0</v>
      </c>
      <c r="G11" s="26">
        <v>0</v>
      </c>
      <c r="H11" s="26">
        <v>0</v>
      </c>
    </row>
    <row r="12" spans="1:8" ht="16.8" x14ac:dyDescent="0.4">
      <c r="A12" s="35" t="s">
        <v>10</v>
      </c>
      <c r="B12" s="23">
        <v>34</v>
      </c>
      <c r="C12" s="21">
        <v>37832564745</v>
      </c>
      <c r="D12" s="21">
        <v>35729949991</v>
      </c>
      <c r="E12" s="21">
        <v>37421182463</v>
      </c>
      <c r="F12" s="21">
        <v>40348923340</v>
      </c>
      <c r="G12" s="21">
        <v>39043076811</v>
      </c>
      <c r="H12" s="21">
        <v>36697160696</v>
      </c>
    </row>
    <row r="13" spans="1:8" ht="16.8" x14ac:dyDescent="0.4">
      <c r="A13" s="35" t="s">
        <v>11</v>
      </c>
      <c r="B13" s="23">
        <v>36</v>
      </c>
      <c r="C13" s="21">
        <v>11211525691</v>
      </c>
      <c r="D13" s="21">
        <v>11888610848</v>
      </c>
      <c r="E13" s="21">
        <v>14065673446</v>
      </c>
      <c r="F13" s="21">
        <v>15226563317</v>
      </c>
      <c r="G13" s="21">
        <v>11530303943</v>
      </c>
      <c r="H13" s="21">
        <v>14248221999</v>
      </c>
    </row>
    <row r="14" spans="1:8" ht="16.8" x14ac:dyDescent="0.4">
      <c r="A14" s="35" t="s">
        <v>12</v>
      </c>
      <c r="B14" s="23">
        <v>40</v>
      </c>
      <c r="C14" s="21">
        <v>9956853000</v>
      </c>
      <c r="D14" s="21">
        <v>9977313000</v>
      </c>
      <c r="E14" s="21">
        <v>9850144000</v>
      </c>
      <c r="F14" s="21">
        <v>8895236000</v>
      </c>
      <c r="G14" s="21">
        <v>8509567000</v>
      </c>
      <c r="H14" s="21">
        <v>8574287000</v>
      </c>
    </row>
    <row r="15" spans="1:8" ht="16.8" x14ac:dyDescent="0.4">
      <c r="A15" s="35" t="s">
        <v>13</v>
      </c>
      <c r="B15" s="23">
        <v>42</v>
      </c>
      <c r="C15" s="21">
        <v>4260269173</v>
      </c>
      <c r="D15" s="21">
        <v>4329438644</v>
      </c>
      <c r="E15" s="21">
        <v>4398344670</v>
      </c>
      <c r="F15" s="21">
        <v>4909215380</v>
      </c>
      <c r="G15" s="21">
        <v>4327165058</v>
      </c>
      <c r="H15" s="21">
        <v>5084784966</v>
      </c>
    </row>
    <row r="16" spans="1:8" ht="16.8" x14ac:dyDescent="0.4">
      <c r="A16" s="35" t="s">
        <v>14</v>
      </c>
      <c r="B16" s="23">
        <v>44</v>
      </c>
      <c r="C16" s="21">
        <v>14733844015</v>
      </c>
      <c r="D16" s="21">
        <v>12608419264</v>
      </c>
      <c r="E16" s="21">
        <v>15487046788</v>
      </c>
      <c r="F16" s="21">
        <v>16032807639</v>
      </c>
      <c r="G16" s="21">
        <v>10754810662</v>
      </c>
      <c r="H16" s="21">
        <v>7813744893</v>
      </c>
    </row>
    <row r="17" spans="1:8" ht="16.8" x14ac:dyDescent="0.4">
      <c r="A17" s="35" t="s">
        <v>15</v>
      </c>
      <c r="B17" s="23">
        <v>45</v>
      </c>
      <c r="C17" s="21">
        <v>2730403140</v>
      </c>
      <c r="D17" s="21">
        <v>5368863130</v>
      </c>
      <c r="E17" s="21">
        <v>5546023770</v>
      </c>
      <c r="F17" s="21">
        <v>2640591380</v>
      </c>
      <c r="G17" s="21">
        <v>3529700000</v>
      </c>
      <c r="H17" s="21">
        <v>1777955000</v>
      </c>
    </row>
    <row r="18" spans="1:8" ht="16.8" x14ac:dyDescent="0.4">
      <c r="A18" s="35" t="s">
        <v>16</v>
      </c>
      <c r="B18" s="23">
        <v>46</v>
      </c>
      <c r="C18" s="21">
        <v>2477781495</v>
      </c>
      <c r="D18" s="21">
        <v>2294194972</v>
      </c>
      <c r="E18" s="21">
        <v>1671964384</v>
      </c>
      <c r="F18" s="21">
        <v>1511110454</v>
      </c>
      <c r="G18" s="21">
        <v>1815729501</v>
      </c>
      <c r="H18" s="21">
        <v>2249150642</v>
      </c>
    </row>
    <row r="19" spans="1:8" ht="16.8" x14ac:dyDescent="0.4">
      <c r="A19" s="35" t="s">
        <v>17</v>
      </c>
      <c r="B19" s="23">
        <v>47</v>
      </c>
      <c r="C19" s="21">
        <v>1986459035</v>
      </c>
      <c r="D19" s="21">
        <v>2612709620</v>
      </c>
      <c r="E19" s="21">
        <v>2394424693</v>
      </c>
      <c r="F19" s="21">
        <v>2117790986</v>
      </c>
      <c r="G19" s="21">
        <v>2270803916</v>
      </c>
      <c r="H19" s="21">
        <v>3432864194</v>
      </c>
    </row>
    <row r="20" spans="1:8" ht="16.8" x14ac:dyDescent="0.4">
      <c r="A20" s="35" t="s">
        <v>18</v>
      </c>
      <c r="B20" s="23">
        <v>48</v>
      </c>
      <c r="C20" s="21">
        <v>1504671613</v>
      </c>
      <c r="D20" s="21">
        <v>1553583069</v>
      </c>
      <c r="E20" s="21">
        <v>1857175271</v>
      </c>
      <c r="F20" s="21">
        <v>1943819005</v>
      </c>
      <c r="G20" s="21">
        <v>2042195182</v>
      </c>
      <c r="H20" s="21">
        <v>2141172797</v>
      </c>
    </row>
    <row r="21" spans="1:8" ht="16.8" x14ac:dyDescent="0.4">
      <c r="A21" s="35" t="s">
        <v>19</v>
      </c>
      <c r="B21" s="23">
        <v>49</v>
      </c>
      <c r="C21" s="21">
        <v>150397920</v>
      </c>
      <c r="D21" s="21">
        <v>140478336</v>
      </c>
      <c r="E21" s="21">
        <v>121338720</v>
      </c>
      <c r="F21" s="21">
        <v>113504112</v>
      </c>
      <c r="G21" s="21">
        <v>120330000</v>
      </c>
      <c r="H21" s="21">
        <v>65721552</v>
      </c>
    </row>
    <row r="22" spans="1:8" ht="16.8" x14ac:dyDescent="0.4">
      <c r="A22" s="35" t="s">
        <v>20</v>
      </c>
      <c r="B22" s="23">
        <v>50</v>
      </c>
      <c r="C22" s="21">
        <v>1078331017</v>
      </c>
      <c r="D22" s="21">
        <v>1399598270</v>
      </c>
      <c r="E22" s="21">
        <v>1607150071</v>
      </c>
      <c r="F22" s="21">
        <v>1514164131</v>
      </c>
      <c r="G22" s="21">
        <v>1630845642</v>
      </c>
      <c r="H22" s="21">
        <v>6538209</v>
      </c>
    </row>
    <row r="23" spans="1:8" ht="16.8" x14ac:dyDescent="0.4">
      <c r="A23" s="35" t="s">
        <v>21</v>
      </c>
      <c r="B23" s="23">
        <v>54</v>
      </c>
      <c r="C23" s="21">
        <v>6849952773</v>
      </c>
      <c r="D23" s="21">
        <v>4587534557</v>
      </c>
      <c r="E23" s="21">
        <v>7766698646</v>
      </c>
      <c r="F23" s="21">
        <v>12576764115</v>
      </c>
      <c r="G23" s="21">
        <v>17094064643</v>
      </c>
      <c r="H23" s="21">
        <v>13813873377</v>
      </c>
    </row>
    <row r="24" spans="1:8" ht="16.8" x14ac:dyDescent="0.4">
      <c r="A24" s="35" t="s">
        <v>22</v>
      </c>
      <c r="B24" s="23">
        <v>55</v>
      </c>
      <c r="C24" s="21">
        <v>5471795499</v>
      </c>
      <c r="D24" s="21">
        <v>5260973100</v>
      </c>
      <c r="E24" s="21">
        <v>5015622969</v>
      </c>
      <c r="F24" s="21">
        <v>4565454499</v>
      </c>
      <c r="G24" s="21">
        <v>4484942883</v>
      </c>
      <c r="H24" s="21">
        <v>4920055066</v>
      </c>
    </row>
    <row r="25" spans="1:8" ht="16.8" x14ac:dyDescent="0.4">
      <c r="A25" s="35" t="s">
        <v>23</v>
      </c>
      <c r="B25" s="23">
        <v>56</v>
      </c>
      <c r="C25" s="21">
        <v>747191390861</v>
      </c>
      <c r="D25" s="21">
        <v>754240668364</v>
      </c>
      <c r="E25" s="21">
        <v>788188485639</v>
      </c>
      <c r="F25" s="21">
        <v>841805751224</v>
      </c>
      <c r="G25" s="21">
        <v>860596011853</v>
      </c>
      <c r="H25" s="21">
        <v>852749084439</v>
      </c>
    </row>
    <row r="26" spans="1:8" ht="16.8" x14ac:dyDescent="0.4">
      <c r="A26" s="35" t="s">
        <v>24</v>
      </c>
      <c r="B26" s="23">
        <v>58</v>
      </c>
      <c r="C26" s="21">
        <v>173589024</v>
      </c>
      <c r="D26" s="21">
        <v>299661224</v>
      </c>
      <c r="E26" s="21">
        <v>549958874</v>
      </c>
      <c r="F26" s="21">
        <v>578723693</v>
      </c>
      <c r="G26" s="21">
        <v>429498084</v>
      </c>
      <c r="H26" s="21">
        <v>400847914</v>
      </c>
    </row>
    <row r="27" spans="1:8" ht="16.8" x14ac:dyDescent="0.4">
      <c r="A27" s="35" t="s">
        <v>25</v>
      </c>
      <c r="B27" s="23">
        <v>59</v>
      </c>
      <c r="C27" s="21">
        <v>55679668986</v>
      </c>
      <c r="D27" s="21">
        <v>51942203976</v>
      </c>
      <c r="E27" s="21">
        <v>52376091754</v>
      </c>
      <c r="F27" s="21">
        <v>49924226672</v>
      </c>
      <c r="G27" s="21">
        <v>52377439474</v>
      </c>
      <c r="H27" s="21">
        <v>41516961635</v>
      </c>
    </row>
    <row r="28" spans="1:8" ht="16.8" x14ac:dyDescent="0.4">
      <c r="A28" s="35" t="s">
        <v>26</v>
      </c>
      <c r="B28" s="23">
        <v>66</v>
      </c>
      <c r="C28" s="21">
        <v>19590584900</v>
      </c>
      <c r="D28" s="21">
        <v>21107494100</v>
      </c>
      <c r="E28" s="21">
        <v>18713835300</v>
      </c>
      <c r="F28" s="21">
        <v>16939645500</v>
      </c>
      <c r="G28" s="21">
        <v>20614126400</v>
      </c>
      <c r="H28" s="21">
        <v>21924868500</v>
      </c>
    </row>
    <row r="29" spans="1:8" ht="16.8" x14ac:dyDescent="0.4">
      <c r="A29" s="35" t="s">
        <v>27</v>
      </c>
      <c r="B29" s="23">
        <v>67</v>
      </c>
      <c r="C29" s="21">
        <v>75419740</v>
      </c>
      <c r="D29" s="21">
        <v>46866746</v>
      </c>
      <c r="E29" s="21">
        <v>89834448</v>
      </c>
      <c r="F29" s="26">
        <v>0</v>
      </c>
      <c r="G29" s="26">
        <v>0</v>
      </c>
      <c r="H29" s="26">
        <v>0</v>
      </c>
    </row>
    <row r="30" spans="1:8" ht="16.8" x14ac:dyDescent="0.4">
      <c r="A30" s="35" t="s">
        <v>28</v>
      </c>
      <c r="B30" s="23">
        <v>71</v>
      </c>
      <c r="C30" s="21">
        <v>582788374</v>
      </c>
      <c r="D30" s="21">
        <v>994826586</v>
      </c>
      <c r="E30" s="21">
        <v>3623822898</v>
      </c>
      <c r="F30" s="21">
        <v>3549282139</v>
      </c>
      <c r="G30" s="21">
        <v>3699242534</v>
      </c>
      <c r="H30" s="21">
        <v>555459255</v>
      </c>
    </row>
    <row r="31" spans="1:8" ht="16.8" x14ac:dyDescent="0.4">
      <c r="A31" s="35" t="s">
        <v>29</v>
      </c>
      <c r="B31" s="23">
        <v>75</v>
      </c>
      <c r="C31" s="21">
        <v>44043467803</v>
      </c>
      <c r="D31" s="21">
        <v>44162257030</v>
      </c>
      <c r="E31" s="21">
        <v>36998756618</v>
      </c>
      <c r="F31" s="21">
        <v>35130242351</v>
      </c>
      <c r="G31" s="21">
        <v>20359429007</v>
      </c>
      <c r="H31" s="21">
        <v>18432403804</v>
      </c>
    </row>
    <row r="32" spans="1:8" ht="16.8" x14ac:dyDescent="0.4">
      <c r="A32" s="35" t="s">
        <v>30</v>
      </c>
      <c r="B32" s="23">
        <v>77</v>
      </c>
      <c r="C32" s="21">
        <v>99187952526</v>
      </c>
      <c r="D32" s="21">
        <v>102430405765</v>
      </c>
      <c r="E32" s="21">
        <v>100733400497</v>
      </c>
      <c r="F32" s="21">
        <v>102581268517</v>
      </c>
      <c r="G32" s="21">
        <v>126422039960</v>
      </c>
      <c r="H32" s="21">
        <v>133395583691</v>
      </c>
    </row>
    <row r="33" spans="1:8" ht="16.8" x14ac:dyDescent="0.4">
      <c r="A33" s="35" t="s">
        <v>31</v>
      </c>
      <c r="B33" s="23">
        <v>78</v>
      </c>
      <c r="C33" s="21">
        <v>35970610973</v>
      </c>
      <c r="D33" s="21">
        <v>31491930422</v>
      </c>
      <c r="E33" s="21">
        <v>27537964599</v>
      </c>
      <c r="F33" s="21">
        <v>30067379657</v>
      </c>
      <c r="G33" s="21">
        <v>32273610621</v>
      </c>
      <c r="H33" s="21">
        <v>29599224023</v>
      </c>
    </row>
    <row r="34" spans="1:8" ht="16.8" x14ac:dyDescent="0.4">
      <c r="A34" s="35" t="s">
        <v>32</v>
      </c>
      <c r="B34" s="23">
        <v>79</v>
      </c>
      <c r="C34" s="21">
        <v>70266036264</v>
      </c>
      <c r="D34" s="21">
        <v>66024096604</v>
      </c>
      <c r="E34" s="21">
        <v>63457066764</v>
      </c>
      <c r="F34" s="21">
        <v>62624877073</v>
      </c>
      <c r="G34" s="21">
        <v>64250255318</v>
      </c>
      <c r="H34" s="21">
        <v>59120723642</v>
      </c>
    </row>
    <row r="35" spans="1:8" ht="16.8" x14ac:dyDescent="0.4">
      <c r="A35" s="35" t="s">
        <v>33</v>
      </c>
      <c r="B35" s="23">
        <v>83</v>
      </c>
      <c r="C35" s="21">
        <v>4253786549</v>
      </c>
      <c r="D35" s="21">
        <v>4043682257</v>
      </c>
      <c r="E35" s="21">
        <v>4422855662</v>
      </c>
      <c r="F35" s="21">
        <v>4507598321</v>
      </c>
      <c r="G35" s="21">
        <v>3556019265</v>
      </c>
      <c r="H35" s="21">
        <v>3868785530</v>
      </c>
    </row>
    <row r="36" spans="1:8" ht="16.8" x14ac:dyDescent="0.4">
      <c r="A36" s="35" t="s">
        <v>34</v>
      </c>
      <c r="B36" s="23">
        <v>84</v>
      </c>
      <c r="C36" s="21">
        <v>730900327</v>
      </c>
      <c r="D36" s="21">
        <v>796030793</v>
      </c>
      <c r="E36" s="21">
        <v>787962027</v>
      </c>
      <c r="F36" s="21">
        <v>903084866</v>
      </c>
      <c r="G36" s="21">
        <v>1203142057</v>
      </c>
      <c r="H36" s="21">
        <v>1011589972</v>
      </c>
    </row>
    <row r="37" spans="1:8" ht="16.8" x14ac:dyDescent="0.4">
      <c r="A37" s="35" t="s">
        <v>35</v>
      </c>
      <c r="B37" s="23">
        <v>85</v>
      </c>
      <c r="C37" s="21">
        <v>2504277932</v>
      </c>
      <c r="D37" s="21">
        <v>2428388804</v>
      </c>
      <c r="E37" s="21">
        <v>2425190645</v>
      </c>
      <c r="F37" s="21">
        <v>2092485828</v>
      </c>
      <c r="G37" s="21">
        <v>1937106692</v>
      </c>
      <c r="H37" s="21">
        <v>1836954275</v>
      </c>
    </row>
    <row r="38" spans="1:8" ht="16.8" x14ac:dyDescent="0.4">
      <c r="A38" s="35" t="s">
        <v>36</v>
      </c>
      <c r="B38" s="23">
        <v>87</v>
      </c>
      <c r="C38" s="21">
        <v>213991791</v>
      </c>
      <c r="D38" s="21">
        <v>242890134</v>
      </c>
      <c r="E38" s="21">
        <v>271752900</v>
      </c>
      <c r="F38" s="21">
        <v>237774927</v>
      </c>
      <c r="G38" s="21">
        <v>216600417</v>
      </c>
      <c r="H38" s="21">
        <v>227872082</v>
      </c>
    </row>
    <row r="39" spans="1:8" ht="16.8" x14ac:dyDescent="0.4">
      <c r="A39" s="35" t="s">
        <v>37</v>
      </c>
      <c r="B39" s="23">
        <v>88</v>
      </c>
      <c r="C39" s="26">
        <v>51464340</v>
      </c>
      <c r="D39" s="26">
        <v>29950002</v>
      </c>
      <c r="E39" s="26">
        <v>0</v>
      </c>
      <c r="F39" s="26">
        <v>0</v>
      </c>
      <c r="G39" s="26">
        <v>0</v>
      </c>
      <c r="H39" s="26">
        <v>0</v>
      </c>
    </row>
    <row r="40" spans="1:8" ht="16.8" x14ac:dyDescent="0.4">
      <c r="A40" s="35" t="s">
        <v>38</v>
      </c>
      <c r="B40" s="23">
        <v>89</v>
      </c>
      <c r="C40" s="21">
        <v>4342928350</v>
      </c>
      <c r="D40" s="21">
        <v>1031991770</v>
      </c>
      <c r="E40" s="21">
        <v>1010145830</v>
      </c>
      <c r="F40" s="21">
        <v>1108212450</v>
      </c>
      <c r="G40" s="21">
        <v>436270932</v>
      </c>
      <c r="H40" s="21">
        <v>4374051620</v>
      </c>
    </row>
    <row r="41" spans="1:8" ht="16.8" x14ac:dyDescent="0.4">
      <c r="A41" s="35" t="s">
        <v>39</v>
      </c>
      <c r="B41" s="23">
        <v>91</v>
      </c>
      <c r="C41" s="21">
        <v>18813366871</v>
      </c>
      <c r="D41" s="21">
        <v>19296090254</v>
      </c>
      <c r="E41" s="21">
        <v>19480892388</v>
      </c>
      <c r="F41" s="21">
        <v>18864109704</v>
      </c>
      <c r="G41" s="21">
        <v>19388624027</v>
      </c>
      <c r="H41" s="21">
        <v>19806203214</v>
      </c>
    </row>
    <row r="42" spans="1:8" ht="16.8" x14ac:dyDescent="0.4">
      <c r="A42" s="35" t="s">
        <v>40</v>
      </c>
      <c r="B42" s="23">
        <v>92</v>
      </c>
      <c r="C42" s="21">
        <v>628446480</v>
      </c>
      <c r="D42" s="21">
        <v>693789687</v>
      </c>
      <c r="E42" s="21">
        <v>668275094</v>
      </c>
      <c r="F42" s="26">
        <v>0</v>
      </c>
      <c r="G42" s="26">
        <v>0</v>
      </c>
      <c r="H42" s="26">
        <v>0</v>
      </c>
    </row>
    <row r="43" spans="1:8" ht="16.8" x14ac:dyDescent="0.4">
      <c r="A43" s="35" t="s">
        <v>41</v>
      </c>
      <c r="B43" s="23">
        <v>94</v>
      </c>
      <c r="C43" s="26">
        <v>1690281902</v>
      </c>
      <c r="D43" s="26">
        <v>1511441483</v>
      </c>
      <c r="E43" s="21">
        <v>1693134393</v>
      </c>
      <c r="F43" s="21">
        <v>1828315128</v>
      </c>
      <c r="G43" s="21">
        <v>1776346969</v>
      </c>
      <c r="H43" s="21">
        <v>1650547648</v>
      </c>
    </row>
    <row r="44" spans="1:8" ht="16.8" x14ac:dyDescent="0.4">
      <c r="A44" s="35" t="s">
        <v>42</v>
      </c>
      <c r="B44" s="23">
        <v>95</v>
      </c>
      <c r="C44" s="21">
        <v>1647065264</v>
      </c>
      <c r="D44" s="21">
        <v>1362031041</v>
      </c>
      <c r="E44" s="26">
        <v>0</v>
      </c>
      <c r="F44" s="26">
        <v>0</v>
      </c>
      <c r="G44" s="26">
        <v>0</v>
      </c>
      <c r="H44" s="26">
        <v>0</v>
      </c>
    </row>
    <row r="45" spans="1:8" ht="16.8" x14ac:dyDescent="0.4">
      <c r="A45" s="35" t="s">
        <v>43</v>
      </c>
      <c r="B45" s="23">
        <v>96</v>
      </c>
      <c r="C45" s="21">
        <v>4804667857</v>
      </c>
      <c r="D45" s="21">
        <v>3940957952</v>
      </c>
      <c r="E45" s="21">
        <v>3732205631</v>
      </c>
      <c r="F45" s="21">
        <v>2270096899</v>
      </c>
      <c r="G45" s="21">
        <v>326178606</v>
      </c>
      <c r="H45" s="21">
        <v>967080</v>
      </c>
    </row>
    <row r="46" spans="1:8" ht="16.8" x14ac:dyDescent="0.4">
      <c r="A46" s="35" t="s">
        <v>44</v>
      </c>
      <c r="B46" s="23">
        <v>99</v>
      </c>
      <c r="C46" s="26">
        <v>19741780577</v>
      </c>
      <c r="D46" s="21">
        <v>22912824193</v>
      </c>
      <c r="E46" s="21">
        <v>21569045011</v>
      </c>
      <c r="F46" s="21">
        <v>20679985126</v>
      </c>
      <c r="G46" s="21">
        <v>19258785225</v>
      </c>
      <c r="H46" s="21">
        <v>20859212511</v>
      </c>
    </row>
    <row r="47" spans="1:8" ht="16.8" x14ac:dyDescent="0.4">
      <c r="A47" s="35" t="s">
        <v>45</v>
      </c>
      <c r="B47" s="23">
        <v>100</v>
      </c>
      <c r="C47" s="21">
        <v>430720649344</v>
      </c>
      <c r="D47" s="21">
        <v>438960053381</v>
      </c>
      <c r="E47" s="21">
        <v>449960877556</v>
      </c>
      <c r="F47" s="21">
        <v>479246009577</v>
      </c>
      <c r="G47" s="21">
        <v>487256121000</v>
      </c>
      <c r="H47" s="21">
        <v>582350551086</v>
      </c>
    </row>
    <row r="48" spans="1:8" ht="16.8" x14ac:dyDescent="0.4">
      <c r="A48" s="35" t="s">
        <v>46</v>
      </c>
      <c r="B48" s="23">
        <v>102</v>
      </c>
      <c r="C48" s="21">
        <v>903867507</v>
      </c>
      <c r="D48" s="21">
        <v>851328322</v>
      </c>
      <c r="E48" s="21">
        <v>651104941</v>
      </c>
      <c r="F48" s="21">
        <v>821522017</v>
      </c>
      <c r="G48" s="21">
        <v>973332973</v>
      </c>
      <c r="H48" s="21">
        <v>966479030</v>
      </c>
    </row>
    <row r="49" spans="1:8" ht="16.8" x14ac:dyDescent="0.4">
      <c r="A49" s="35" t="s">
        <v>47</v>
      </c>
      <c r="B49" s="23">
        <v>103</v>
      </c>
      <c r="C49" s="21">
        <v>145824457331</v>
      </c>
      <c r="D49" s="21">
        <v>153077746546</v>
      </c>
      <c r="E49" s="21">
        <v>126456248254</v>
      </c>
      <c r="F49" s="21">
        <v>102671896403</v>
      </c>
      <c r="G49" s="21">
        <v>81896701186</v>
      </c>
      <c r="H49" s="21">
        <v>79560830427</v>
      </c>
    </row>
    <row r="50" spans="1:8" ht="16.8" x14ac:dyDescent="0.4">
      <c r="A50" s="35" t="s">
        <v>48</v>
      </c>
      <c r="B50" s="23">
        <v>104</v>
      </c>
      <c r="C50" s="21">
        <v>446981193</v>
      </c>
      <c r="D50" s="21">
        <v>746082124</v>
      </c>
      <c r="E50" s="21">
        <v>848574351</v>
      </c>
      <c r="F50" s="26">
        <v>0</v>
      </c>
      <c r="G50" s="26">
        <v>0</v>
      </c>
      <c r="H50" s="26">
        <v>0</v>
      </c>
    </row>
    <row r="51" spans="1:8" ht="16.8" x14ac:dyDescent="0.4">
      <c r="A51" s="35" t="s">
        <v>49</v>
      </c>
      <c r="B51" s="23">
        <v>107</v>
      </c>
      <c r="C51" s="21">
        <v>104626582200</v>
      </c>
      <c r="D51" s="21">
        <v>101259738300</v>
      </c>
      <c r="E51" s="21">
        <v>102373624300</v>
      </c>
      <c r="F51" s="21">
        <v>97043072600</v>
      </c>
      <c r="G51" s="21">
        <v>91420733200</v>
      </c>
      <c r="H51" s="21">
        <v>93323774400</v>
      </c>
    </row>
    <row r="52" spans="1:8" ht="16.8" x14ac:dyDescent="0.4">
      <c r="A52" s="35" t="s">
        <v>50</v>
      </c>
      <c r="B52" s="23">
        <v>108</v>
      </c>
      <c r="C52" s="21">
        <v>62990786545</v>
      </c>
      <c r="D52" s="21">
        <v>69392615429</v>
      </c>
      <c r="E52" s="21">
        <v>69436294240</v>
      </c>
      <c r="F52" s="21">
        <v>68136899126</v>
      </c>
      <c r="G52" s="21">
        <v>65655319760</v>
      </c>
      <c r="H52" s="21">
        <v>57702922913</v>
      </c>
    </row>
    <row r="53" spans="1:8" ht="16.8" x14ac:dyDescent="0.4">
      <c r="A53" s="35" t="s">
        <v>51</v>
      </c>
      <c r="B53" s="23">
        <v>113</v>
      </c>
      <c r="C53" s="21">
        <v>180137459</v>
      </c>
      <c r="D53" s="21">
        <v>107303236</v>
      </c>
      <c r="E53" s="21">
        <v>635714203</v>
      </c>
      <c r="F53" s="21">
        <v>425472413</v>
      </c>
      <c r="G53" s="21">
        <v>262677179</v>
      </c>
      <c r="H53" s="21">
        <v>188029352</v>
      </c>
    </row>
    <row r="54" spans="1:8" ht="16.8" x14ac:dyDescent="0.4">
      <c r="A54" s="35" t="s">
        <v>52</v>
      </c>
      <c r="B54" s="23">
        <v>114</v>
      </c>
      <c r="C54" s="21">
        <v>24731337633</v>
      </c>
      <c r="D54" s="21">
        <v>30061235462</v>
      </c>
      <c r="E54" s="21">
        <v>31879999046</v>
      </c>
      <c r="F54" s="21">
        <v>31625010325</v>
      </c>
      <c r="G54" s="21">
        <v>10077358053</v>
      </c>
      <c r="H54" s="21">
        <v>4686203148</v>
      </c>
    </row>
    <row r="55" spans="1:8" ht="16.8" x14ac:dyDescent="0.4">
      <c r="A55" s="35" t="s">
        <v>53</v>
      </c>
      <c r="B55" s="23">
        <v>115</v>
      </c>
      <c r="C55" s="21">
        <v>5821233312</v>
      </c>
      <c r="D55" s="21">
        <v>5302164779</v>
      </c>
      <c r="E55" s="21">
        <v>5692943814</v>
      </c>
      <c r="F55" s="21">
        <v>6556231586</v>
      </c>
      <c r="G55" s="21">
        <v>6670120628</v>
      </c>
      <c r="H55" s="21">
        <v>6722263521</v>
      </c>
    </row>
    <row r="56" spans="1:8" ht="16.8" x14ac:dyDescent="0.4">
      <c r="A56" s="35" t="s">
        <v>54</v>
      </c>
      <c r="B56" s="23">
        <v>119</v>
      </c>
      <c r="C56" s="26">
        <v>5918433</v>
      </c>
      <c r="D56" s="26">
        <v>7161169</v>
      </c>
      <c r="E56" s="26">
        <v>6712343</v>
      </c>
      <c r="F56" s="26">
        <v>5957577</v>
      </c>
      <c r="G56" s="26">
        <v>5262580</v>
      </c>
      <c r="H56" s="26">
        <v>1241659</v>
      </c>
    </row>
    <row r="57" spans="1:8" ht="16.8" x14ac:dyDescent="0.4">
      <c r="A57" s="35" t="s">
        <v>55</v>
      </c>
      <c r="B57" s="23">
        <v>121</v>
      </c>
      <c r="C57" s="26">
        <v>0</v>
      </c>
      <c r="D57" s="21">
        <v>117244469</v>
      </c>
      <c r="E57" s="21">
        <v>114542351</v>
      </c>
      <c r="F57" s="26">
        <v>214065847</v>
      </c>
      <c r="G57" s="26">
        <v>162187470</v>
      </c>
      <c r="H57" s="26">
        <v>0</v>
      </c>
    </row>
    <row r="58" spans="1:8" ht="16.8" x14ac:dyDescent="0.4">
      <c r="A58" s="35" t="s">
        <v>56</v>
      </c>
      <c r="B58" s="23">
        <v>122</v>
      </c>
      <c r="C58" s="21">
        <v>3410449068</v>
      </c>
      <c r="D58" s="21">
        <v>3753838004</v>
      </c>
      <c r="E58" s="21">
        <v>3607756891</v>
      </c>
      <c r="F58" s="21">
        <v>3755197780</v>
      </c>
      <c r="G58" s="21">
        <v>3107665986</v>
      </c>
      <c r="H58" s="21">
        <v>3328396885</v>
      </c>
    </row>
    <row r="59" spans="1:8" ht="16.8" x14ac:dyDescent="0.4">
      <c r="A59" s="35" t="s">
        <v>57</v>
      </c>
      <c r="B59" s="23">
        <v>123</v>
      </c>
      <c r="C59" s="21">
        <v>18294978268</v>
      </c>
      <c r="D59" s="21">
        <v>17767737718</v>
      </c>
      <c r="E59" s="21">
        <v>18290094793</v>
      </c>
      <c r="F59" s="21">
        <v>17480381312</v>
      </c>
      <c r="G59" s="21">
        <v>18824483890</v>
      </c>
      <c r="H59" s="21">
        <v>19096585852</v>
      </c>
    </row>
    <row r="60" spans="1:8" ht="16.8" x14ac:dyDescent="0.4">
      <c r="A60" s="35" t="s">
        <v>58</v>
      </c>
      <c r="B60" s="23">
        <v>124</v>
      </c>
      <c r="C60" s="21">
        <v>6300782000</v>
      </c>
      <c r="D60" s="21">
        <v>6841592000</v>
      </c>
      <c r="E60" s="21">
        <v>7344487000</v>
      </c>
      <c r="F60" s="21">
        <v>7441840000</v>
      </c>
      <c r="G60" s="21">
        <v>6851734000</v>
      </c>
      <c r="H60" s="21">
        <v>7005004000</v>
      </c>
    </row>
    <row r="61" spans="1:8" ht="16.8" x14ac:dyDescent="0.4">
      <c r="A61" s="35" t="s">
        <v>59</v>
      </c>
      <c r="B61" s="23">
        <v>131</v>
      </c>
      <c r="C61" s="21">
        <v>17904827052</v>
      </c>
      <c r="D61" s="21">
        <v>19575806853</v>
      </c>
      <c r="E61" s="21">
        <v>19946844775</v>
      </c>
      <c r="F61" s="21">
        <v>18645591113</v>
      </c>
      <c r="G61" s="21">
        <v>16955158046</v>
      </c>
      <c r="H61" s="21">
        <v>15155692987</v>
      </c>
    </row>
    <row r="62" spans="1:8" ht="16.8" x14ac:dyDescent="0.4">
      <c r="A62" s="35" t="s">
        <v>60</v>
      </c>
      <c r="B62" s="23">
        <v>132</v>
      </c>
      <c r="C62" s="21">
        <v>4234601955</v>
      </c>
      <c r="D62" s="21">
        <v>3842896976</v>
      </c>
      <c r="E62" s="21">
        <v>3549718280</v>
      </c>
      <c r="F62" s="21">
        <v>4065255451</v>
      </c>
      <c r="G62" s="21">
        <v>4580281670</v>
      </c>
      <c r="H62" s="21">
        <v>4164828379</v>
      </c>
    </row>
    <row r="63" spans="1:8" ht="16.8" x14ac:dyDescent="0.4">
      <c r="A63" s="35" t="s">
        <v>61</v>
      </c>
      <c r="B63" s="23">
        <v>133</v>
      </c>
      <c r="C63" s="21">
        <v>105937948871</v>
      </c>
      <c r="D63" s="21">
        <v>110657905568</v>
      </c>
      <c r="E63" s="21">
        <v>112814362676</v>
      </c>
      <c r="F63" s="21">
        <v>115231892983</v>
      </c>
      <c r="G63" s="21">
        <v>127241743124</v>
      </c>
      <c r="H63" s="21">
        <v>137022698853</v>
      </c>
    </row>
    <row r="64" spans="1:8" ht="16.8" x14ac:dyDescent="0.4">
      <c r="A64" s="35" t="s">
        <v>62</v>
      </c>
      <c r="B64" s="23">
        <v>134</v>
      </c>
      <c r="C64" s="21">
        <v>45475356559</v>
      </c>
      <c r="D64" s="21">
        <v>48194353855</v>
      </c>
      <c r="E64" s="21">
        <v>49878196247</v>
      </c>
      <c r="F64" s="21">
        <v>52248798248</v>
      </c>
      <c r="G64" s="21">
        <v>53543460434</v>
      </c>
      <c r="H64" s="21">
        <v>51068675444</v>
      </c>
    </row>
    <row r="65" spans="1:8" ht="16.8" x14ac:dyDescent="0.4">
      <c r="A65" s="35" t="s">
        <v>63</v>
      </c>
      <c r="B65" s="23">
        <v>136</v>
      </c>
      <c r="C65" s="21">
        <v>64265242</v>
      </c>
      <c r="D65" s="21">
        <v>59013086</v>
      </c>
      <c r="E65" s="21">
        <v>52996188</v>
      </c>
      <c r="F65" s="21">
        <v>45085264</v>
      </c>
      <c r="G65" s="21">
        <v>44222752</v>
      </c>
      <c r="H65" s="21">
        <v>39235812</v>
      </c>
    </row>
    <row r="66" spans="1:8" ht="16.8" x14ac:dyDescent="0.4">
      <c r="A66" s="35" t="s">
        <v>64</v>
      </c>
      <c r="B66" s="23">
        <v>139</v>
      </c>
      <c r="C66" s="21">
        <v>17804302444</v>
      </c>
      <c r="D66" s="21">
        <v>16633543620</v>
      </c>
      <c r="E66" s="21">
        <v>10395467302</v>
      </c>
      <c r="F66" s="21">
        <v>9801179168</v>
      </c>
      <c r="G66" s="21">
        <v>8967599212</v>
      </c>
      <c r="H66" s="21">
        <v>5257119570</v>
      </c>
    </row>
    <row r="67" spans="1:8" ht="16.8" x14ac:dyDescent="0.4">
      <c r="A67" s="35" t="s">
        <v>65</v>
      </c>
      <c r="B67" s="23">
        <v>142</v>
      </c>
      <c r="C67" s="21">
        <v>1273598283</v>
      </c>
      <c r="D67" s="21">
        <v>1455885500</v>
      </c>
      <c r="E67" s="21">
        <v>1316747200</v>
      </c>
      <c r="F67" s="21">
        <v>1329257400</v>
      </c>
      <c r="G67" s="21">
        <v>1261096500</v>
      </c>
      <c r="H67" s="21">
        <v>1029012700</v>
      </c>
    </row>
    <row r="68" spans="1:8" ht="16.8" x14ac:dyDescent="0.4">
      <c r="A68" s="35" t="s">
        <v>66</v>
      </c>
      <c r="B68" s="23">
        <v>143</v>
      </c>
      <c r="C68" s="21">
        <v>62347676000</v>
      </c>
      <c r="D68" s="21">
        <v>62944173000</v>
      </c>
      <c r="E68" s="21">
        <v>62119269000</v>
      </c>
      <c r="F68" s="21">
        <v>61656780000</v>
      </c>
      <c r="G68" s="21">
        <v>62605726000</v>
      </c>
      <c r="H68" s="21">
        <v>63874620000</v>
      </c>
    </row>
    <row r="69" spans="1:8" ht="16.8" x14ac:dyDescent="0.4">
      <c r="A69" s="35" t="s">
        <v>67</v>
      </c>
      <c r="B69" s="23">
        <v>144</v>
      </c>
      <c r="C69" s="26">
        <v>1039750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</row>
    <row r="70" spans="1:8" ht="16.8" x14ac:dyDescent="0.4">
      <c r="A70" s="35" t="s">
        <v>68</v>
      </c>
      <c r="B70" s="23">
        <v>145</v>
      </c>
      <c r="C70" s="26">
        <v>26218944</v>
      </c>
      <c r="D70" s="26">
        <v>28136808</v>
      </c>
      <c r="E70" s="26">
        <v>29056716</v>
      </c>
      <c r="F70" s="26">
        <v>27160237</v>
      </c>
      <c r="G70" s="26">
        <v>25676018</v>
      </c>
      <c r="H70" s="26">
        <v>27327381</v>
      </c>
    </row>
    <row r="71" spans="1:8" ht="16.8" x14ac:dyDescent="0.4">
      <c r="A71" s="35" t="s">
        <v>69</v>
      </c>
      <c r="B71" s="23">
        <v>147</v>
      </c>
      <c r="C71" s="21">
        <v>30831011758</v>
      </c>
      <c r="D71" s="21">
        <v>24271128940</v>
      </c>
      <c r="E71" s="21">
        <v>7899321820</v>
      </c>
      <c r="F71" s="21">
        <v>16784580383</v>
      </c>
      <c r="G71" s="21">
        <v>53157084903</v>
      </c>
      <c r="H71" s="21">
        <v>59975836022</v>
      </c>
    </row>
    <row r="72" spans="1:8" ht="16.8" x14ac:dyDescent="0.4">
      <c r="A72" s="35" t="s">
        <v>70</v>
      </c>
      <c r="B72" s="23">
        <v>148</v>
      </c>
      <c r="C72" s="21">
        <v>61437004000</v>
      </c>
      <c r="D72" s="21">
        <v>65139721000</v>
      </c>
      <c r="E72" s="21">
        <v>64285963500</v>
      </c>
      <c r="F72" s="21">
        <v>63334156900</v>
      </c>
      <c r="G72" s="21">
        <v>54798264155</v>
      </c>
      <c r="H72" s="21">
        <v>46771239900</v>
      </c>
    </row>
    <row r="73" spans="1:8" ht="16.8" x14ac:dyDescent="0.4">
      <c r="A73" s="35" t="s">
        <v>71</v>
      </c>
      <c r="B73" s="23">
        <v>149</v>
      </c>
      <c r="C73" s="21">
        <v>3039882319</v>
      </c>
      <c r="D73" s="21">
        <v>4099180080</v>
      </c>
      <c r="E73" s="21">
        <v>4383071749</v>
      </c>
      <c r="F73" s="21">
        <v>4474136785</v>
      </c>
      <c r="G73" s="21">
        <v>4195947701</v>
      </c>
      <c r="H73" s="21">
        <v>4028606514</v>
      </c>
    </row>
    <row r="74" spans="1:8" ht="16.8" x14ac:dyDescent="0.4">
      <c r="A74" s="35" t="s">
        <v>72</v>
      </c>
      <c r="B74" s="23">
        <v>150</v>
      </c>
      <c r="C74" s="26">
        <v>1511227092</v>
      </c>
      <c r="D74" s="26">
        <v>1442158467</v>
      </c>
      <c r="E74" s="26">
        <v>0</v>
      </c>
      <c r="F74" s="26">
        <v>0</v>
      </c>
      <c r="G74" s="26">
        <v>0</v>
      </c>
      <c r="H74" s="26">
        <v>0</v>
      </c>
    </row>
    <row r="75" spans="1:8" ht="16.8" x14ac:dyDescent="0.4">
      <c r="A75" s="35" t="s">
        <v>73</v>
      </c>
      <c r="B75" s="23">
        <v>151</v>
      </c>
      <c r="C75" s="21">
        <v>5605438000</v>
      </c>
      <c r="D75" s="21">
        <v>5642119023</v>
      </c>
      <c r="E75" s="21">
        <v>6079472600</v>
      </c>
      <c r="F75" s="21">
        <v>6469605500</v>
      </c>
      <c r="G75" s="21">
        <v>5977525200</v>
      </c>
      <c r="H75" s="21">
        <v>3891252200</v>
      </c>
    </row>
    <row r="76" spans="1:8" ht="16.8" x14ac:dyDescent="0.4">
      <c r="A76" s="35" t="s">
        <v>74</v>
      </c>
      <c r="B76" s="23">
        <v>153</v>
      </c>
      <c r="C76" s="21">
        <v>877317799</v>
      </c>
      <c r="D76" s="21">
        <v>1108973045</v>
      </c>
      <c r="E76" s="21">
        <v>2844385354</v>
      </c>
      <c r="F76" s="21">
        <v>3083963998</v>
      </c>
      <c r="G76" s="21">
        <v>3228426187</v>
      </c>
      <c r="H76" s="21">
        <v>2940791624</v>
      </c>
    </row>
    <row r="77" spans="1:8" ht="16.8" x14ac:dyDescent="0.4">
      <c r="A77" s="35" t="s">
        <v>75</v>
      </c>
      <c r="B77" s="23">
        <v>154</v>
      </c>
      <c r="C77" s="21">
        <v>2536609349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</row>
    <row r="78" spans="1:8" ht="16.8" x14ac:dyDescent="0.4">
      <c r="A78" s="35" t="s">
        <v>76</v>
      </c>
      <c r="B78" s="23">
        <v>157</v>
      </c>
      <c r="C78" s="21">
        <v>102698657972</v>
      </c>
      <c r="D78" s="21">
        <v>96259389159</v>
      </c>
      <c r="E78" s="21">
        <v>83852345467</v>
      </c>
      <c r="F78" s="21">
        <v>64564943226</v>
      </c>
      <c r="G78" s="21">
        <v>53316259424</v>
      </c>
      <c r="H78" s="21">
        <v>50558115886</v>
      </c>
    </row>
    <row r="79" spans="1:8" ht="16.8" x14ac:dyDescent="0.4">
      <c r="A79" s="35" t="s">
        <v>77</v>
      </c>
      <c r="B79" s="23">
        <v>158</v>
      </c>
      <c r="C79" s="21">
        <v>14453147428</v>
      </c>
      <c r="D79" s="21">
        <v>13158616458</v>
      </c>
      <c r="E79" s="21">
        <v>15898596705</v>
      </c>
      <c r="F79" s="21">
        <v>19377943028</v>
      </c>
      <c r="G79" s="21">
        <v>30122741942</v>
      </c>
      <c r="H79" s="21">
        <v>31176716402</v>
      </c>
    </row>
    <row r="80" spans="1:8" ht="16.8" x14ac:dyDescent="0.4">
      <c r="A80" s="35" t="s">
        <v>78</v>
      </c>
      <c r="B80" s="23">
        <v>162</v>
      </c>
      <c r="C80" s="21">
        <v>363374580</v>
      </c>
      <c r="D80" s="21">
        <v>415164156</v>
      </c>
      <c r="E80" s="21">
        <v>605188036</v>
      </c>
      <c r="F80" s="21">
        <v>966095630</v>
      </c>
      <c r="G80" s="21">
        <v>900591297</v>
      </c>
      <c r="H80" s="21">
        <v>400008865</v>
      </c>
    </row>
    <row r="81" spans="1:8" ht="16.8" x14ac:dyDescent="0.4">
      <c r="A81" s="35" t="s">
        <v>79</v>
      </c>
      <c r="B81" s="23">
        <v>164</v>
      </c>
      <c r="C81" s="21">
        <v>1238962365</v>
      </c>
      <c r="D81" s="21">
        <v>2009537275</v>
      </c>
      <c r="E81" s="21">
        <v>2199775412</v>
      </c>
      <c r="F81" s="21">
        <v>2175016484</v>
      </c>
      <c r="G81" s="21">
        <v>2092229414</v>
      </c>
      <c r="H81" s="21">
        <v>2225906530</v>
      </c>
    </row>
    <row r="82" spans="1:8" ht="16.8" x14ac:dyDescent="0.4">
      <c r="A82" s="35" t="s">
        <v>80</v>
      </c>
      <c r="B82" s="23">
        <v>165</v>
      </c>
      <c r="C82" s="26">
        <v>442308577</v>
      </c>
      <c r="D82" s="26">
        <v>261484503</v>
      </c>
      <c r="E82" s="26">
        <v>290733479</v>
      </c>
      <c r="F82" s="26">
        <v>3375925</v>
      </c>
      <c r="G82" s="21">
        <v>380103384</v>
      </c>
      <c r="H82" s="26">
        <v>190605419</v>
      </c>
    </row>
    <row r="83" spans="1:8" ht="16.8" x14ac:dyDescent="0.4">
      <c r="A83" s="35" t="s">
        <v>81</v>
      </c>
      <c r="B83" s="23">
        <v>167</v>
      </c>
      <c r="C83" s="21">
        <v>3236615672</v>
      </c>
      <c r="D83" s="21">
        <v>3394865862</v>
      </c>
      <c r="E83" s="21">
        <v>2616401000</v>
      </c>
      <c r="F83" s="21">
        <v>2251059138</v>
      </c>
      <c r="G83" s="21">
        <v>1963383960</v>
      </c>
      <c r="H83" s="21">
        <v>2169324083</v>
      </c>
    </row>
    <row r="84" spans="1:8" ht="16.8" x14ac:dyDescent="0.4">
      <c r="A84" s="35" t="s">
        <v>82</v>
      </c>
      <c r="B84" s="23">
        <v>169</v>
      </c>
      <c r="C84" s="21">
        <v>618461801</v>
      </c>
      <c r="D84" s="21">
        <v>3042629244</v>
      </c>
      <c r="E84" s="21">
        <v>2684183289</v>
      </c>
      <c r="F84" s="21">
        <v>1610077707</v>
      </c>
      <c r="G84" s="26">
        <v>1934601</v>
      </c>
      <c r="H84" s="26">
        <v>0</v>
      </c>
    </row>
    <row r="85" spans="1:8" ht="16.8" x14ac:dyDescent="0.4">
      <c r="A85" s="35" t="s">
        <v>83</v>
      </c>
      <c r="B85" s="23">
        <v>171</v>
      </c>
      <c r="C85" s="26">
        <v>1111552010</v>
      </c>
      <c r="D85" s="21">
        <v>1254144951</v>
      </c>
      <c r="E85" s="21">
        <v>1134127660</v>
      </c>
      <c r="F85" s="21">
        <v>1667623013</v>
      </c>
      <c r="G85" s="21">
        <v>1331347870</v>
      </c>
      <c r="H85" s="21">
        <v>2366206694</v>
      </c>
    </row>
    <row r="86" spans="1:8" ht="16.8" x14ac:dyDescent="0.4">
      <c r="A86" s="35" t="s">
        <v>84</v>
      </c>
      <c r="B86" s="23">
        <v>173</v>
      </c>
      <c r="C86" s="21">
        <v>2579661865</v>
      </c>
      <c r="D86" s="21">
        <v>2224477176</v>
      </c>
      <c r="E86" s="21">
        <v>1951647995</v>
      </c>
      <c r="F86" s="21">
        <v>1608158553</v>
      </c>
      <c r="G86" s="21">
        <v>1819280749</v>
      </c>
      <c r="H86" s="21">
        <v>2154480497</v>
      </c>
    </row>
    <row r="87" spans="1:8" ht="16.8" x14ac:dyDescent="0.4">
      <c r="A87" s="35" t="s">
        <v>85</v>
      </c>
      <c r="B87" s="23">
        <v>175</v>
      </c>
      <c r="C87" s="21">
        <v>12329206465</v>
      </c>
      <c r="D87" s="21">
        <v>12443478943</v>
      </c>
      <c r="E87" s="21">
        <v>12565356176</v>
      </c>
      <c r="F87" s="21">
        <v>11956306703</v>
      </c>
      <c r="G87" s="21">
        <v>11674551939</v>
      </c>
      <c r="H87" s="21">
        <v>12155631891</v>
      </c>
    </row>
    <row r="88" spans="1:8" ht="16.8" x14ac:dyDescent="0.4">
      <c r="A88" s="35" t="s">
        <v>86</v>
      </c>
      <c r="B88" s="23">
        <v>176</v>
      </c>
      <c r="C88" s="21">
        <v>37315755058</v>
      </c>
      <c r="D88" s="21">
        <v>38052817201</v>
      </c>
      <c r="E88" s="21">
        <v>33915209076</v>
      </c>
      <c r="F88" s="21">
        <v>41918524195</v>
      </c>
      <c r="G88" s="21">
        <v>41591156921</v>
      </c>
      <c r="H88" s="21">
        <v>45223406256</v>
      </c>
    </row>
    <row r="89" spans="1:8" ht="16.8" x14ac:dyDescent="0.4">
      <c r="A89" s="35" t="s">
        <v>87</v>
      </c>
      <c r="B89" s="23">
        <v>177</v>
      </c>
      <c r="C89" s="21">
        <v>38092098865</v>
      </c>
      <c r="D89" s="21">
        <v>37995490437</v>
      </c>
      <c r="E89" s="21">
        <v>37018057288</v>
      </c>
      <c r="F89" s="21">
        <v>38328223062</v>
      </c>
      <c r="G89" s="21">
        <v>36803333432</v>
      </c>
      <c r="H89" s="21">
        <v>37451322738</v>
      </c>
    </row>
    <row r="90" spans="1:8" ht="16.8" x14ac:dyDescent="0.4">
      <c r="A90" s="35" t="s">
        <v>88</v>
      </c>
      <c r="B90" s="23">
        <v>180</v>
      </c>
      <c r="C90" s="21">
        <v>83118402765</v>
      </c>
      <c r="D90" s="21">
        <v>95644478185</v>
      </c>
      <c r="E90" s="21">
        <v>98838026252</v>
      </c>
      <c r="F90" s="21">
        <v>97579520769</v>
      </c>
      <c r="G90" s="21">
        <v>114672335699</v>
      </c>
      <c r="H90" s="21">
        <v>154119878784</v>
      </c>
    </row>
    <row r="91" spans="1:8" ht="16.8" x14ac:dyDescent="0.4">
      <c r="A91" s="35" t="s">
        <v>89</v>
      </c>
      <c r="B91" s="23">
        <v>181</v>
      </c>
      <c r="C91" s="21">
        <v>12413967314</v>
      </c>
      <c r="D91" s="21">
        <v>11907533623</v>
      </c>
      <c r="E91" s="21">
        <v>10943672260</v>
      </c>
      <c r="F91" s="21">
        <v>11162784382</v>
      </c>
      <c r="G91" s="21">
        <v>9794401716</v>
      </c>
      <c r="H91" s="21">
        <v>10772475069</v>
      </c>
    </row>
    <row r="92" spans="1:8" ht="16.8" x14ac:dyDescent="0.4">
      <c r="A92" s="35" t="s">
        <v>90</v>
      </c>
      <c r="B92" s="23">
        <v>182</v>
      </c>
      <c r="C92" s="21">
        <v>7536052802</v>
      </c>
      <c r="D92" s="21">
        <v>7498971209</v>
      </c>
      <c r="E92" s="21">
        <v>7318258597</v>
      </c>
      <c r="F92" s="21">
        <v>7349938205</v>
      </c>
      <c r="G92" s="21">
        <v>7716134045</v>
      </c>
      <c r="H92" s="21">
        <v>7437849296</v>
      </c>
    </row>
    <row r="93" spans="1:8" ht="16.8" x14ac:dyDescent="0.4">
      <c r="A93" s="35" t="s">
        <v>91</v>
      </c>
      <c r="B93" s="23">
        <v>183</v>
      </c>
      <c r="C93" s="21">
        <v>14587911946</v>
      </c>
      <c r="D93" s="21">
        <v>14539351261</v>
      </c>
      <c r="E93" s="21">
        <v>14580890145</v>
      </c>
      <c r="F93" s="21">
        <v>14867141138</v>
      </c>
      <c r="G93" s="21">
        <v>13064808974</v>
      </c>
      <c r="H93" s="21">
        <v>15592844900</v>
      </c>
    </row>
    <row r="94" spans="1:8" ht="16.8" x14ac:dyDescent="0.4">
      <c r="A94" s="35" t="s">
        <v>92</v>
      </c>
      <c r="B94" s="23">
        <v>184</v>
      </c>
      <c r="C94" s="21">
        <v>2302027921</v>
      </c>
      <c r="D94" s="21">
        <v>2071401972</v>
      </c>
      <c r="E94" s="21">
        <v>2279272031</v>
      </c>
      <c r="F94" s="21">
        <v>2235809025</v>
      </c>
      <c r="G94" s="21">
        <v>2619834917</v>
      </c>
      <c r="H94" s="21">
        <v>3112500607</v>
      </c>
    </row>
    <row r="95" spans="1:8" ht="16.8" x14ac:dyDescent="0.4">
      <c r="A95" s="35" t="s">
        <v>93</v>
      </c>
      <c r="B95" s="23">
        <v>186</v>
      </c>
      <c r="C95" s="21">
        <v>1054198913</v>
      </c>
      <c r="D95" s="21">
        <v>966903053</v>
      </c>
      <c r="E95" s="21">
        <v>971552170</v>
      </c>
      <c r="F95" s="26">
        <v>0</v>
      </c>
      <c r="G95" s="26">
        <v>0</v>
      </c>
      <c r="H95" s="26">
        <v>0</v>
      </c>
    </row>
    <row r="96" spans="1:8" ht="16.8" x14ac:dyDescent="0.4">
      <c r="A96" s="35" t="s">
        <v>94</v>
      </c>
      <c r="B96" s="23">
        <v>187</v>
      </c>
      <c r="C96" s="21">
        <v>33411995239</v>
      </c>
      <c r="D96" s="21">
        <v>31106418432</v>
      </c>
      <c r="E96" s="21">
        <v>29660213569</v>
      </c>
      <c r="F96" s="21">
        <v>27145120336</v>
      </c>
      <c r="G96" s="21">
        <v>27395327871</v>
      </c>
      <c r="H96" s="21">
        <v>32217155146</v>
      </c>
    </row>
    <row r="97" spans="1:8" ht="16.8" x14ac:dyDescent="0.4">
      <c r="A97" s="35" t="s">
        <v>95</v>
      </c>
      <c r="B97" s="23">
        <v>188</v>
      </c>
      <c r="C97" s="26">
        <v>91612144</v>
      </c>
      <c r="D97" s="26">
        <v>78925028</v>
      </c>
      <c r="E97" s="26">
        <v>75081214</v>
      </c>
      <c r="F97" s="26">
        <v>69646616</v>
      </c>
      <c r="G97" s="26">
        <v>64700792</v>
      </c>
      <c r="H97" s="26">
        <v>58880900</v>
      </c>
    </row>
    <row r="98" spans="1:8" ht="16.8" x14ac:dyDescent="0.4">
      <c r="A98" s="35" t="s">
        <v>96</v>
      </c>
      <c r="B98" s="23">
        <v>190</v>
      </c>
      <c r="C98" s="21">
        <v>1290012727</v>
      </c>
      <c r="D98" s="21">
        <v>1310089223</v>
      </c>
      <c r="E98" s="21">
        <v>1492177942</v>
      </c>
      <c r="F98" s="21">
        <v>1348223747</v>
      </c>
      <c r="G98" s="21">
        <v>1250005709</v>
      </c>
      <c r="H98" s="21">
        <v>1267846662</v>
      </c>
    </row>
    <row r="99" spans="1:8" ht="16.8" x14ac:dyDescent="0.4">
      <c r="A99" s="35" t="s">
        <v>97</v>
      </c>
      <c r="B99" s="23">
        <v>194</v>
      </c>
      <c r="C99" s="21">
        <v>498148338</v>
      </c>
      <c r="D99" s="21">
        <v>962</v>
      </c>
      <c r="E99" s="26">
        <v>0</v>
      </c>
      <c r="F99" s="26">
        <v>0</v>
      </c>
      <c r="G99" s="26">
        <v>0</v>
      </c>
      <c r="H99" s="26">
        <v>0</v>
      </c>
    </row>
    <row r="100" spans="1:8" ht="16.8" x14ac:dyDescent="0.4">
      <c r="A100" s="35" t="s">
        <v>98</v>
      </c>
      <c r="B100" s="23">
        <v>195</v>
      </c>
      <c r="C100" s="21">
        <v>558464850</v>
      </c>
      <c r="D100" s="21">
        <v>544300260</v>
      </c>
      <c r="E100" s="21">
        <v>405622950</v>
      </c>
      <c r="F100" s="21">
        <v>372200280</v>
      </c>
      <c r="G100" s="21">
        <v>355744020</v>
      </c>
      <c r="H100" s="21">
        <v>418393200</v>
      </c>
    </row>
    <row r="101" spans="1:8" ht="16.8" x14ac:dyDescent="0.4">
      <c r="A101" s="35" t="s">
        <v>99</v>
      </c>
      <c r="B101" s="23">
        <v>196</v>
      </c>
      <c r="C101" s="21">
        <v>3875647795</v>
      </c>
      <c r="D101" s="21">
        <v>5537648600</v>
      </c>
      <c r="E101" s="21">
        <v>5654231895</v>
      </c>
      <c r="F101" s="21">
        <v>5455132205</v>
      </c>
      <c r="G101" s="21">
        <v>6075243265</v>
      </c>
      <c r="H101" s="21">
        <v>7023974069</v>
      </c>
    </row>
    <row r="102" spans="1:8" ht="16.8" x14ac:dyDescent="0.4">
      <c r="A102" s="35" t="s">
        <v>100</v>
      </c>
      <c r="B102" s="23">
        <v>197</v>
      </c>
      <c r="C102" s="21">
        <v>471464640</v>
      </c>
      <c r="D102" s="21">
        <v>496468530</v>
      </c>
      <c r="E102" s="21">
        <v>358442400</v>
      </c>
      <c r="F102" s="21">
        <v>341956950</v>
      </c>
      <c r="G102" s="21">
        <v>336373920</v>
      </c>
      <c r="H102" s="21">
        <v>366812460</v>
      </c>
    </row>
    <row r="103" spans="1:8" ht="16.8" x14ac:dyDescent="0.4">
      <c r="A103" s="35" t="s">
        <v>101</v>
      </c>
      <c r="B103" s="23">
        <v>199</v>
      </c>
      <c r="C103" s="26">
        <v>2872748</v>
      </c>
      <c r="D103" s="26">
        <v>0</v>
      </c>
      <c r="E103" s="26">
        <v>0</v>
      </c>
      <c r="F103" s="26">
        <v>0</v>
      </c>
      <c r="G103" s="26">
        <v>0</v>
      </c>
      <c r="H103" s="26">
        <v>0</v>
      </c>
    </row>
    <row r="104" spans="1:8" ht="16.8" x14ac:dyDescent="0.4">
      <c r="A104" s="35" t="s">
        <v>102</v>
      </c>
      <c r="B104" s="23">
        <v>214</v>
      </c>
      <c r="C104" s="21">
        <v>10542960050</v>
      </c>
      <c r="D104" s="21">
        <v>9926803584</v>
      </c>
      <c r="E104" s="21">
        <v>9034589499</v>
      </c>
      <c r="F104" s="21">
        <v>10443363931</v>
      </c>
      <c r="G104" s="21">
        <v>11053666053</v>
      </c>
      <c r="H104" s="21">
        <v>12925797621</v>
      </c>
    </row>
    <row r="105" spans="1:8" ht="16.8" x14ac:dyDescent="0.4">
      <c r="A105" s="35" t="s">
        <v>103</v>
      </c>
      <c r="B105" s="23">
        <v>215</v>
      </c>
      <c r="C105" s="26">
        <v>20222761</v>
      </c>
      <c r="D105" s="26">
        <v>11313402</v>
      </c>
      <c r="E105" s="26">
        <v>11178760</v>
      </c>
      <c r="F105" s="26">
        <v>0</v>
      </c>
      <c r="G105" s="26">
        <v>0</v>
      </c>
      <c r="H105" s="26">
        <v>0</v>
      </c>
    </row>
    <row r="106" spans="1:8" ht="16.8" x14ac:dyDescent="0.4">
      <c r="A106" s="35" t="s">
        <v>104</v>
      </c>
      <c r="B106" s="23">
        <v>216</v>
      </c>
      <c r="C106" s="21">
        <v>15632751690</v>
      </c>
      <c r="D106" s="21">
        <v>22672424969</v>
      </c>
      <c r="E106" s="21">
        <v>25478805551</v>
      </c>
      <c r="F106" s="21">
        <v>26211219404</v>
      </c>
      <c r="G106" s="21">
        <v>12485911406</v>
      </c>
      <c r="H106" s="21">
        <v>15461059361</v>
      </c>
    </row>
    <row r="107" spans="1:8" ht="16.8" x14ac:dyDescent="0.4">
      <c r="A107" s="35" t="s">
        <v>105</v>
      </c>
      <c r="B107" s="23">
        <v>217</v>
      </c>
      <c r="C107" s="21">
        <v>1118933466</v>
      </c>
      <c r="D107" s="21">
        <v>1040280128</v>
      </c>
      <c r="E107" s="21">
        <v>948071450</v>
      </c>
      <c r="F107" s="21">
        <v>760099945</v>
      </c>
      <c r="G107" s="21">
        <v>238567423</v>
      </c>
      <c r="H107" s="21">
        <v>194606928</v>
      </c>
    </row>
    <row r="108" spans="1:8" ht="16.8" x14ac:dyDescent="0.4">
      <c r="A108" s="35" t="s">
        <v>106</v>
      </c>
      <c r="B108" s="23">
        <v>219</v>
      </c>
      <c r="C108" s="26">
        <v>25258335</v>
      </c>
      <c r="D108" s="21">
        <v>26403425</v>
      </c>
      <c r="E108" s="21">
        <v>28699140</v>
      </c>
      <c r="F108" s="21">
        <v>28373510</v>
      </c>
      <c r="G108" s="21">
        <v>29547523</v>
      </c>
      <c r="H108" s="21">
        <v>29771950</v>
      </c>
    </row>
    <row r="109" spans="1:8" ht="16.8" x14ac:dyDescent="0.4">
      <c r="A109" s="35" t="s">
        <v>107</v>
      </c>
      <c r="B109" s="23">
        <v>221</v>
      </c>
      <c r="C109" s="21">
        <v>22390560506</v>
      </c>
      <c r="D109" s="21">
        <v>16336461500</v>
      </c>
      <c r="E109" s="21">
        <v>4987105292</v>
      </c>
      <c r="F109" s="21">
        <v>123527405</v>
      </c>
      <c r="G109" s="21">
        <v>177319478</v>
      </c>
      <c r="H109" s="21">
        <v>960882330</v>
      </c>
    </row>
    <row r="110" spans="1:8" ht="16.8" x14ac:dyDescent="0.4">
      <c r="A110" s="35" t="s">
        <v>108</v>
      </c>
      <c r="B110" s="23">
        <v>223</v>
      </c>
      <c r="C110" s="21">
        <v>19114536536</v>
      </c>
      <c r="D110" s="21">
        <v>25636944794</v>
      </c>
      <c r="E110" s="21">
        <v>26090692600</v>
      </c>
      <c r="F110" s="21">
        <v>26486903800</v>
      </c>
      <c r="G110" s="21">
        <v>25254801000</v>
      </c>
      <c r="H110" s="21">
        <v>22464485200</v>
      </c>
    </row>
    <row r="111" spans="1:8" ht="16.8" x14ac:dyDescent="0.4">
      <c r="A111" s="35" t="s">
        <v>109</v>
      </c>
      <c r="B111" s="23">
        <v>225</v>
      </c>
      <c r="C111" s="21">
        <v>8968464504</v>
      </c>
      <c r="D111" s="21">
        <v>8881962169</v>
      </c>
      <c r="E111" s="21">
        <v>8072332874</v>
      </c>
      <c r="F111" s="21">
        <v>9149958282</v>
      </c>
      <c r="G111" s="21">
        <v>8140528054</v>
      </c>
      <c r="H111" s="21">
        <v>6352133961</v>
      </c>
    </row>
    <row r="112" spans="1:8" ht="16.8" x14ac:dyDescent="0.4">
      <c r="A112" s="35" t="s">
        <v>110</v>
      </c>
      <c r="B112" s="23">
        <v>227</v>
      </c>
      <c r="C112" s="26">
        <v>134275514</v>
      </c>
      <c r="D112" s="21">
        <v>285965993</v>
      </c>
      <c r="E112" s="21">
        <v>222654898</v>
      </c>
      <c r="F112" s="21">
        <v>224323231</v>
      </c>
      <c r="G112" s="26">
        <v>0</v>
      </c>
      <c r="H112" s="26">
        <v>0</v>
      </c>
    </row>
    <row r="113" spans="1:8" ht="16.8" x14ac:dyDescent="0.4">
      <c r="A113" s="35" t="s">
        <v>111</v>
      </c>
      <c r="B113" s="23">
        <v>228</v>
      </c>
      <c r="C113" s="21">
        <v>38265864922</v>
      </c>
      <c r="D113" s="21">
        <v>43482765227</v>
      </c>
      <c r="E113" s="21">
        <v>40548936922</v>
      </c>
      <c r="F113" s="21">
        <v>40848694718</v>
      </c>
      <c r="G113" s="21">
        <v>41087216222</v>
      </c>
      <c r="H113" s="21">
        <v>52436279580</v>
      </c>
    </row>
    <row r="114" spans="1:8" ht="16.8" x14ac:dyDescent="0.4">
      <c r="A114" s="35" t="s">
        <v>112</v>
      </c>
      <c r="B114" s="23">
        <v>229</v>
      </c>
      <c r="C114" s="26">
        <v>73671920</v>
      </c>
      <c r="D114" s="26">
        <v>68389880</v>
      </c>
      <c r="E114" s="26">
        <v>63352480</v>
      </c>
      <c r="F114" s="26">
        <v>70534838</v>
      </c>
      <c r="G114" s="26">
        <v>96564207</v>
      </c>
      <c r="H114" s="26">
        <v>94272800</v>
      </c>
    </row>
    <row r="115" spans="1:8" ht="16.8" x14ac:dyDescent="0.4">
      <c r="A115" s="35" t="s">
        <v>113</v>
      </c>
      <c r="B115" s="23">
        <v>230</v>
      </c>
      <c r="C115" s="26">
        <v>4314135</v>
      </c>
      <c r="D115" s="26">
        <v>8362953</v>
      </c>
      <c r="E115" s="26">
        <v>0</v>
      </c>
      <c r="F115" s="26">
        <v>0</v>
      </c>
      <c r="G115" s="26">
        <v>0</v>
      </c>
      <c r="H115" s="26">
        <v>0</v>
      </c>
    </row>
    <row r="116" spans="1:8" ht="16.8" x14ac:dyDescent="0.4">
      <c r="A116" s="35" t="s">
        <v>114</v>
      </c>
      <c r="B116" s="23">
        <v>231</v>
      </c>
      <c r="C116" s="21">
        <v>4092077127</v>
      </c>
      <c r="D116" s="21">
        <v>4292735819</v>
      </c>
      <c r="E116" s="21">
        <v>3814351440</v>
      </c>
      <c r="F116" s="21">
        <v>3780305042</v>
      </c>
      <c r="G116" s="21">
        <v>3667467263</v>
      </c>
      <c r="H116" s="21">
        <v>3602189425</v>
      </c>
    </row>
    <row r="117" spans="1:8" ht="16.8" x14ac:dyDescent="0.4">
      <c r="A117" s="35" t="s">
        <v>115</v>
      </c>
      <c r="B117" s="23">
        <v>232</v>
      </c>
      <c r="C117" s="21">
        <v>1824040220</v>
      </c>
      <c r="D117" s="21">
        <v>2129963275</v>
      </c>
      <c r="E117" s="21">
        <v>3184026940</v>
      </c>
      <c r="F117" s="21">
        <v>5143582191</v>
      </c>
      <c r="G117" s="21">
        <v>4016652284</v>
      </c>
      <c r="H117" s="26">
        <v>5622123076</v>
      </c>
    </row>
    <row r="118" spans="1:8" ht="16.8" x14ac:dyDescent="0.4">
      <c r="A118" s="35" t="s">
        <v>116</v>
      </c>
      <c r="B118" s="23">
        <v>233</v>
      </c>
      <c r="C118" s="21">
        <v>26556513019</v>
      </c>
      <c r="D118" s="21">
        <v>30518880686</v>
      </c>
      <c r="E118" s="21">
        <v>17224675592</v>
      </c>
      <c r="F118" s="21">
        <v>32171085300</v>
      </c>
      <c r="G118" s="21">
        <v>36569329408</v>
      </c>
      <c r="H118" s="21">
        <v>39397537512</v>
      </c>
    </row>
    <row r="119" spans="1:8" ht="16.8" x14ac:dyDescent="0.4">
      <c r="A119" s="35" t="s">
        <v>117</v>
      </c>
      <c r="B119" s="23">
        <v>234</v>
      </c>
      <c r="C119" s="26">
        <v>198307279</v>
      </c>
      <c r="D119" s="26">
        <v>304319340</v>
      </c>
      <c r="E119" s="26">
        <v>429657492</v>
      </c>
      <c r="F119" s="26">
        <v>378416328</v>
      </c>
      <c r="G119" s="26">
        <v>249613816</v>
      </c>
      <c r="H119" s="26">
        <v>316974778</v>
      </c>
    </row>
    <row r="120" spans="1:8" ht="16.8" x14ac:dyDescent="0.4">
      <c r="A120" s="35" t="s">
        <v>118</v>
      </c>
      <c r="B120" s="23">
        <v>236</v>
      </c>
      <c r="C120" s="21">
        <v>14423067428</v>
      </c>
      <c r="D120" s="21">
        <v>14871440193</v>
      </c>
      <c r="E120" s="21">
        <v>16568608356</v>
      </c>
      <c r="F120" s="21">
        <v>21752756973</v>
      </c>
      <c r="G120" s="21">
        <v>21634976444</v>
      </c>
      <c r="H120" s="21">
        <v>23911558193</v>
      </c>
    </row>
    <row r="121" spans="1:8" ht="16.8" x14ac:dyDescent="0.4">
      <c r="A121" s="35" t="s">
        <v>119</v>
      </c>
      <c r="B121" s="23">
        <v>238</v>
      </c>
      <c r="C121" s="21">
        <v>31909333339</v>
      </c>
      <c r="D121" s="21">
        <v>32503182183</v>
      </c>
      <c r="E121" s="21">
        <v>35801460266</v>
      </c>
      <c r="F121" s="21">
        <v>35348161210</v>
      </c>
      <c r="G121" s="21">
        <v>31766056205</v>
      </c>
      <c r="H121" s="21">
        <v>31594344182</v>
      </c>
    </row>
    <row r="122" spans="1:8" ht="16.8" x14ac:dyDescent="0.4">
      <c r="A122" s="35" t="s">
        <v>120</v>
      </c>
      <c r="B122" s="23">
        <v>239</v>
      </c>
      <c r="C122" s="21">
        <v>3845058969</v>
      </c>
      <c r="D122" s="21">
        <v>4024234505</v>
      </c>
      <c r="E122" s="21">
        <v>3879305722</v>
      </c>
      <c r="F122" s="21">
        <v>3826866923</v>
      </c>
      <c r="G122" s="21">
        <v>4235250851</v>
      </c>
      <c r="H122" s="21">
        <v>4064667576</v>
      </c>
    </row>
    <row r="123" spans="1:8" ht="16.8" x14ac:dyDescent="0.4">
      <c r="A123" s="35" t="s">
        <v>121</v>
      </c>
      <c r="B123" s="23">
        <v>240</v>
      </c>
      <c r="C123" s="21">
        <v>9656625369</v>
      </c>
      <c r="D123" s="21">
        <v>10551289994</v>
      </c>
      <c r="E123" s="21">
        <v>11159803160</v>
      </c>
      <c r="F123" s="21">
        <v>12387685220</v>
      </c>
      <c r="G123" s="21">
        <v>11433360425</v>
      </c>
      <c r="H123" s="21">
        <v>12452356168</v>
      </c>
    </row>
    <row r="124" spans="1:8" ht="16.8" x14ac:dyDescent="0.4">
      <c r="A124" s="35" t="s">
        <v>122</v>
      </c>
      <c r="B124" s="23">
        <v>241</v>
      </c>
      <c r="C124" s="21">
        <v>975952110</v>
      </c>
      <c r="D124" s="21">
        <v>1055178724</v>
      </c>
      <c r="E124" s="21">
        <v>1050368565</v>
      </c>
      <c r="F124" s="21">
        <v>1133237504</v>
      </c>
      <c r="G124" s="21">
        <v>1029006508</v>
      </c>
      <c r="H124" s="21">
        <v>1028887316</v>
      </c>
    </row>
    <row r="125" spans="1:8" ht="16.8" x14ac:dyDescent="0.4">
      <c r="A125" s="35" t="s">
        <v>123</v>
      </c>
      <c r="B125" s="23">
        <v>242</v>
      </c>
      <c r="C125" s="21">
        <v>11487949420</v>
      </c>
      <c r="D125" s="21">
        <v>11687428917</v>
      </c>
      <c r="E125" s="21">
        <v>10865701498</v>
      </c>
      <c r="F125" s="21">
        <v>12174928924</v>
      </c>
      <c r="G125" s="21">
        <v>12013788237</v>
      </c>
      <c r="H125" s="21">
        <v>11038484833</v>
      </c>
    </row>
    <row r="126" spans="1:8" ht="16.8" x14ac:dyDescent="0.4">
      <c r="A126" s="35" t="s">
        <v>124</v>
      </c>
      <c r="B126" s="23">
        <v>243</v>
      </c>
      <c r="C126" s="21">
        <v>10798443014</v>
      </c>
      <c r="D126" s="21">
        <v>10455175892</v>
      </c>
      <c r="E126" s="21">
        <v>9865970587</v>
      </c>
      <c r="F126" s="21">
        <v>10240841690</v>
      </c>
      <c r="G126" s="21">
        <v>10311190890</v>
      </c>
      <c r="H126" s="21">
        <v>10177844664</v>
      </c>
    </row>
    <row r="127" spans="1:8" ht="16.8" x14ac:dyDescent="0.4">
      <c r="A127" s="35" t="s">
        <v>125</v>
      </c>
      <c r="B127" s="23">
        <v>246</v>
      </c>
      <c r="C127" s="21">
        <v>2639011598</v>
      </c>
      <c r="D127" s="21">
        <v>2978609494</v>
      </c>
      <c r="E127" s="21">
        <v>3256277736</v>
      </c>
      <c r="F127" s="21">
        <v>6874550804</v>
      </c>
      <c r="G127" s="21">
        <v>6259160330</v>
      </c>
      <c r="H127" s="21">
        <v>7045936459</v>
      </c>
    </row>
    <row r="128" spans="1:8" ht="16.8" x14ac:dyDescent="0.4">
      <c r="A128" s="35" t="s">
        <v>126</v>
      </c>
      <c r="B128" s="23">
        <v>248</v>
      </c>
      <c r="C128" s="21">
        <v>1726939450</v>
      </c>
      <c r="D128" s="21">
        <v>1645785473</v>
      </c>
      <c r="E128" s="21">
        <v>1650431442</v>
      </c>
      <c r="F128" s="21">
        <v>1721677275</v>
      </c>
      <c r="G128" s="21">
        <v>1716540479</v>
      </c>
      <c r="H128" s="21">
        <v>1768199235</v>
      </c>
    </row>
    <row r="129" spans="1:8" ht="16.8" x14ac:dyDescent="0.4">
      <c r="A129" s="35" t="s">
        <v>127</v>
      </c>
      <c r="B129" s="23">
        <v>249</v>
      </c>
      <c r="C129" s="21">
        <v>48307191592</v>
      </c>
      <c r="D129" s="21">
        <v>51695581126</v>
      </c>
      <c r="E129" s="21">
        <v>54246994292</v>
      </c>
      <c r="F129" s="21">
        <v>54132428399</v>
      </c>
      <c r="G129" s="21">
        <v>39270395686</v>
      </c>
      <c r="H129" s="21">
        <v>36392057728</v>
      </c>
    </row>
    <row r="130" spans="1:8" ht="16.8" x14ac:dyDescent="0.4">
      <c r="A130" s="35" t="s">
        <v>128</v>
      </c>
      <c r="B130" s="23">
        <v>250</v>
      </c>
      <c r="C130" s="21">
        <v>753505200</v>
      </c>
      <c r="D130" s="21">
        <v>755244000</v>
      </c>
      <c r="E130" s="21">
        <v>712845756</v>
      </c>
      <c r="F130" s="21">
        <v>734679626</v>
      </c>
      <c r="G130" s="21">
        <v>767973780</v>
      </c>
      <c r="H130" s="21">
        <v>719374757</v>
      </c>
    </row>
    <row r="131" spans="1:8" ht="16.8" x14ac:dyDescent="0.4">
      <c r="A131" s="35" t="s">
        <v>129</v>
      </c>
      <c r="B131" s="23">
        <v>251</v>
      </c>
      <c r="C131" s="21">
        <v>165757638</v>
      </c>
      <c r="D131" s="21">
        <v>135523067</v>
      </c>
      <c r="E131" s="21">
        <v>121487888</v>
      </c>
      <c r="F131" s="21">
        <v>107596923</v>
      </c>
      <c r="G131" s="21">
        <v>112195410</v>
      </c>
      <c r="H131" s="21">
        <v>110226177</v>
      </c>
    </row>
    <row r="132" spans="1:8" ht="16.8" x14ac:dyDescent="0.4">
      <c r="A132" s="35" t="s">
        <v>130</v>
      </c>
      <c r="B132" s="23">
        <v>252</v>
      </c>
      <c r="C132" s="21">
        <v>10149607490</v>
      </c>
      <c r="D132" s="21">
        <v>9868000867</v>
      </c>
      <c r="E132" s="21">
        <v>10691643842</v>
      </c>
      <c r="F132" s="21">
        <v>10144665850</v>
      </c>
      <c r="G132" s="21">
        <v>10825408713</v>
      </c>
      <c r="H132" s="21">
        <v>11094313817</v>
      </c>
    </row>
    <row r="133" spans="1:8" ht="16.8" x14ac:dyDescent="0.4">
      <c r="A133" s="35" t="s">
        <v>131</v>
      </c>
      <c r="B133" s="23">
        <v>253</v>
      </c>
      <c r="C133" s="21">
        <v>39847990</v>
      </c>
      <c r="D133" s="21">
        <v>45216106</v>
      </c>
      <c r="E133" s="21">
        <v>39363207</v>
      </c>
      <c r="F133" s="21">
        <v>38564032</v>
      </c>
      <c r="G133" s="21">
        <v>19382506</v>
      </c>
      <c r="H133" s="26">
        <v>0</v>
      </c>
    </row>
    <row r="134" spans="1:8" ht="16.8" x14ac:dyDescent="0.4">
      <c r="A134" s="35" t="s">
        <v>132</v>
      </c>
      <c r="B134" s="23">
        <v>254</v>
      </c>
      <c r="C134" s="21">
        <v>94735841</v>
      </c>
      <c r="D134" s="21">
        <v>84255877</v>
      </c>
      <c r="E134" s="21">
        <v>89456938</v>
      </c>
      <c r="F134" s="21">
        <v>98221109</v>
      </c>
      <c r="G134" s="21">
        <v>103920815</v>
      </c>
      <c r="H134" s="26">
        <v>84880623</v>
      </c>
    </row>
    <row r="135" spans="1:8" ht="16.8" x14ac:dyDescent="0.4">
      <c r="A135" s="35" t="s">
        <v>133</v>
      </c>
      <c r="B135" s="23">
        <v>256</v>
      </c>
      <c r="C135" s="21">
        <v>1819445671</v>
      </c>
      <c r="D135" s="26">
        <v>0</v>
      </c>
      <c r="E135" s="26">
        <v>0</v>
      </c>
      <c r="F135" s="26">
        <v>0</v>
      </c>
      <c r="G135" s="26">
        <v>0</v>
      </c>
      <c r="H135" s="26">
        <v>0</v>
      </c>
    </row>
    <row r="136" spans="1:8" ht="16.8" x14ac:dyDescent="0.4">
      <c r="A136" s="35" t="s">
        <v>134</v>
      </c>
      <c r="B136" s="23">
        <v>257</v>
      </c>
      <c r="C136" s="26">
        <v>24324675</v>
      </c>
      <c r="D136" s="26">
        <v>18537468</v>
      </c>
      <c r="E136" s="26">
        <v>17364013</v>
      </c>
      <c r="F136" s="26">
        <v>15969122</v>
      </c>
      <c r="G136" s="26">
        <v>13895981</v>
      </c>
      <c r="H136" s="26">
        <v>13066875</v>
      </c>
    </row>
    <row r="137" spans="1:8" ht="16.8" x14ac:dyDescent="0.4">
      <c r="A137" s="35" t="s">
        <v>135</v>
      </c>
      <c r="B137" s="23">
        <v>258</v>
      </c>
      <c r="C137" s="21">
        <v>30400310717</v>
      </c>
      <c r="D137" s="21">
        <v>32495132011</v>
      </c>
      <c r="E137" s="21">
        <v>33417541477</v>
      </c>
      <c r="F137" s="21">
        <v>34662357215</v>
      </c>
      <c r="G137" s="21">
        <v>34913715888</v>
      </c>
      <c r="H137" s="21">
        <v>35727748969</v>
      </c>
    </row>
    <row r="138" spans="1:8" ht="16.8" x14ac:dyDescent="0.4">
      <c r="A138" s="35" t="s">
        <v>136</v>
      </c>
      <c r="B138" s="23">
        <v>259</v>
      </c>
      <c r="C138" s="26">
        <v>16787437</v>
      </c>
      <c r="D138" s="26">
        <v>18166630</v>
      </c>
      <c r="E138" s="26">
        <v>0</v>
      </c>
      <c r="F138" s="26">
        <v>17910743</v>
      </c>
      <c r="G138" s="26">
        <v>0</v>
      </c>
      <c r="H138" s="26">
        <v>0</v>
      </c>
    </row>
    <row r="139" spans="1:8" ht="16.8" x14ac:dyDescent="0.4">
      <c r="A139" s="35" t="s">
        <v>137</v>
      </c>
      <c r="B139" s="23">
        <v>260</v>
      </c>
      <c r="C139" s="21">
        <v>8620550</v>
      </c>
      <c r="D139" s="21">
        <v>9376302</v>
      </c>
      <c r="E139" s="21">
        <v>13257820</v>
      </c>
      <c r="F139" s="26">
        <v>0</v>
      </c>
      <c r="G139" s="26">
        <v>0</v>
      </c>
      <c r="H139" s="26">
        <v>0</v>
      </c>
    </row>
    <row r="140" spans="1:8" ht="16.8" x14ac:dyDescent="0.4">
      <c r="A140" s="35" t="s">
        <v>138</v>
      </c>
      <c r="B140" s="23">
        <v>263</v>
      </c>
      <c r="C140" s="26">
        <v>26388217</v>
      </c>
      <c r="D140" s="26">
        <v>28853547</v>
      </c>
      <c r="E140" s="26">
        <v>29153705</v>
      </c>
      <c r="F140" s="21">
        <v>33959346</v>
      </c>
      <c r="G140" s="21">
        <v>36715667</v>
      </c>
      <c r="H140" s="26">
        <v>43496695</v>
      </c>
    </row>
    <row r="141" spans="1:8" ht="16.8" x14ac:dyDescent="0.4">
      <c r="A141" s="35" t="s">
        <v>139</v>
      </c>
      <c r="B141" s="23">
        <v>264</v>
      </c>
      <c r="C141" s="26">
        <v>43869240</v>
      </c>
      <c r="D141" s="26">
        <v>44519688</v>
      </c>
      <c r="E141" s="26">
        <v>41570712</v>
      </c>
      <c r="F141" s="26">
        <v>0</v>
      </c>
      <c r="G141" s="26">
        <v>0</v>
      </c>
      <c r="H141" s="26">
        <v>0</v>
      </c>
    </row>
    <row r="142" spans="1:8" ht="16.8" x14ac:dyDescent="0.4">
      <c r="A142" s="35" t="s">
        <v>140</v>
      </c>
      <c r="B142" s="23">
        <v>266</v>
      </c>
      <c r="C142" s="26">
        <v>741618</v>
      </c>
      <c r="D142" s="26">
        <v>1330069</v>
      </c>
      <c r="E142" s="26">
        <v>1519140</v>
      </c>
      <c r="F142" s="26">
        <v>1127495</v>
      </c>
      <c r="G142" s="21">
        <v>1317706</v>
      </c>
      <c r="H142" s="21">
        <v>1272679</v>
      </c>
    </row>
    <row r="143" spans="1:8" ht="16.8" x14ac:dyDescent="0.4">
      <c r="A143" s="35" t="s">
        <v>141</v>
      </c>
      <c r="B143" s="23">
        <v>268</v>
      </c>
      <c r="C143" s="21">
        <v>10352728764</v>
      </c>
      <c r="D143" s="21">
        <v>9886317440</v>
      </c>
      <c r="E143" s="21">
        <v>11401947259</v>
      </c>
      <c r="F143" s="21">
        <v>12874566079</v>
      </c>
      <c r="G143" s="21">
        <v>13679503739</v>
      </c>
      <c r="H143" s="21">
        <v>13566179181</v>
      </c>
    </row>
    <row r="144" spans="1:8" ht="16.8" x14ac:dyDescent="0.4">
      <c r="A144" s="35" t="s">
        <v>142</v>
      </c>
      <c r="B144" s="23">
        <v>269</v>
      </c>
      <c r="C144" s="26">
        <v>99165150</v>
      </c>
      <c r="D144" s="26">
        <v>121715814</v>
      </c>
      <c r="E144" s="26">
        <v>98589905</v>
      </c>
      <c r="F144" s="21">
        <v>135140341</v>
      </c>
      <c r="G144" s="26">
        <v>185855910</v>
      </c>
      <c r="H144" s="21">
        <v>63628167</v>
      </c>
    </row>
    <row r="145" spans="1:8" ht="16.8" x14ac:dyDescent="0.4">
      <c r="A145" s="35" t="s">
        <v>143</v>
      </c>
      <c r="B145" s="23">
        <v>270</v>
      </c>
      <c r="C145" s="26">
        <v>2848866</v>
      </c>
      <c r="D145" s="26">
        <v>0</v>
      </c>
      <c r="E145" s="26">
        <v>0</v>
      </c>
      <c r="F145" s="26">
        <v>0</v>
      </c>
      <c r="G145" s="26">
        <v>0</v>
      </c>
      <c r="H145" s="26">
        <v>0</v>
      </c>
    </row>
    <row r="146" spans="1:8" ht="16.8" x14ac:dyDescent="0.4">
      <c r="A146" s="35" t="s">
        <v>144</v>
      </c>
      <c r="B146" s="23">
        <v>272</v>
      </c>
      <c r="C146" s="26">
        <v>187042800</v>
      </c>
      <c r="D146" s="26">
        <v>170957192</v>
      </c>
      <c r="E146" s="26">
        <v>211265712</v>
      </c>
      <c r="F146" s="26">
        <v>239984136</v>
      </c>
      <c r="G146" s="26">
        <v>229296000</v>
      </c>
      <c r="H146" s="26">
        <v>207209880</v>
      </c>
    </row>
    <row r="147" spans="1:8" ht="16.8" x14ac:dyDescent="0.4">
      <c r="A147" s="35" t="s">
        <v>145</v>
      </c>
      <c r="B147" s="23">
        <v>273</v>
      </c>
      <c r="C147" s="21">
        <v>3879322</v>
      </c>
      <c r="D147" s="21">
        <v>3444930</v>
      </c>
      <c r="E147" s="21">
        <v>3372726</v>
      </c>
      <c r="F147" s="21">
        <v>3282624</v>
      </c>
      <c r="G147" s="21">
        <v>2616741</v>
      </c>
      <c r="H147" s="21">
        <v>1854551</v>
      </c>
    </row>
    <row r="148" spans="1:8" ht="16.8" x14ac:dyDescent="0.4">
      <c r="A148" s="35" t="s">
        <v>146</v>
      </c>
      <c r="B148" s="23">
        <v>274</v>
      </c>
      <c r="C148" s="21">
        <v>1631961875</v>
      </c>
      <c r="D148" s="21">
        <v>2695526596</v>
      </c>
      <c r="E148" s="21">
        <v>2667843378</v>
      </c>
      <c r="F148" s="21">
        <v>2902178413</v>
      </c>
      <c r="G148" s="21">
        <v>2981747983</v>
      </c>
      <c r="H148" s="21">
        <v>2900215238</v>
      </c>
    </row>
    <row r="149" spans="1:8" ht="16.8" x14ac:dyDescent="0.4">
      <c r="A149" s="35" t="s">
        <v>147</v>
      </c>
      <c r="B149" s="23">
        <v>275</v>
      </c>
      <c r="C149" s="21">
        <v>18806092544</v>
      </c>
      <c r="D149" s="21">
        <v>26944850997</v>
      </c>
      <c r="E149" s="21">
        <v>30422200042</v>
      </c>
      <c r="F149" s="21">
        <v>32539685982</v>
      </c>
      <c r="G149" s="21">
        <v>23837144047</v>
      </c>
      <c r="H149" s="21">
        <v>17986360667</v>
      </c>
    </row>
    <row r="150" spans="1:8" ht="16.8" x14ac:dyDescent="0.4">
      <c r="A150" s="35" t="s">
        <v>148</v>
      </c>
      <c r="B150" s="23">
        <v>276</v>
      </c>
      <c r="C150" s="26">
        <v>78097096</v>
      </c>
      <c r="D150" s="26">
        <v>12238391</v>
      </c>
      <c r="E150" s="26">
        <v>1923757</v>
      </c>
      <c r="F150" s="26">
        <v>196570</v>
      </c>
      <c r="G150" s="26">
        <v>650302</v>
      </c>
      <c r="H150" s="26">
        <v>0</v>
      </c>
    </row>
    <row r="151" spans="1:8" ht="16.8" x14ac:dyDescent="0.4">
      <c r="A151" s="35" t="s">
        <v>149</v>
      </c>
      <c r="B151" s="23">
        <v>277</v>
      </c>
      <c r="C151" s="21">
        <v>2036415678</v>
      </c>
      <c r="D151" s="21">
        <v>2370752871</v>
      </c>
      <c r="E151" s="21">
        <v>2563121668</v>
      </c>
      <c r="F151" s="21">
        <v>2622409374</v>
      </c>
      <c r="G151" s="21">
        <v>2281711733</v>
      </c>
      <c r="H151" s="21">
        <v>2364114439</v>
      </c>
    </row>
    <row r="152" spans="1:8" ht="16.8" x14ac:dyDescent="0.4">
      <c r="A152" s="35" t="s">
        <v>150</v>
      </c>
      <c r="B152" s="23">
        <v>278</v>
      </c>
      <c r="C152" s="21">
        <v>2347220373</v>
      </c>
      <c r="D152" s="21">
        <v>4937403209</v>
      </c>
      <c r="E152" s="21">
        <v>6147377413</v>
      </c>
      <c r="F152" s="26">
        <v>9840354874</v>
      </c>
      <c r="G152" s="26">
        <v>12119299445</v>
      </c>
      <c r="H152" s="21">
        <v>22878348040</v>
      </c>
    </row>
    <row r="153" spans="1:8" ht="16.8" x14ac:dyDescent="0.4">
      <c r="A153" s="35" t="s">
        <v>151</v>
      </c>
      <c r="B153" s="23">
        <v>279</v>
      </c>
      <c r="C153" s="21">
        <v>189238347</v>
      </c>
      <c r="D153" s="21">
        <v>790847412</v>
      </c>
      <c r="E153" s="21">
        <v>1681856568</v>
      </c>
      <c r="F153" s="21">
        <v>2521881712</v>
      </c>
      <c r="G153" s="21">
        <v>2652569304</v>
      </c>
      <c r="H153" s="21">
        <v>2548614666</v>
      </c>
    </row>
    <row r="154" spans="1:8" ht="16.8" x14ac:dyDescent="0.4">
      <c r="A154" s="35" t="s">
        <v>152</v>
      </c>
      <c r="B154" s="23">
        <v>280</v>
      </c>
      <c r="C154" s="21">
        <v>279681706</v>
      </c>
      <c r="D154" s="21">
        <v>767868086</v>
      </c>
      <c r="E154" s="21">
        <v>779785379</v>
      </c>
      <c r="F154" s="21">
        <v>600042155</v>
      </c>
      <c r="G154" s="21">
        <v>847742551</v>
      </c>
      <c r="H154" s="21">
        <v>735541567</v>
      </c>
    </row>
    <row r="155" spans="1:8" ht="16.8" x14ac:dyDescent="0.4">
      <c r="A155" s="35" t="s">
        <v>153</v>
      </c>
      <c r="B155" s="23">
        <v>282</v>
      </c>
      <c r="C155" s="26">
        <v>8001760</v>
      </c>
      <c r="D155" s="26">
        <v>7680428</v>
      </c>
      <c r="E155" s="26">
        <v>6982480</v>
      </c>
      <c r="F155" s="26">
        <v>6540015</v>
      </c>
      <c r="G155" s="26">
        <v>0</v>
      </c>
      <c r="H155" s="26">
        <v>0</v>
      </c>
    </row>
    <row r="156" spans="1:8" ht="16.8" x14ac:dyDescent="0.4">
      <c r="A156" s="35" t="s">
        <v>154</v>
      </c>
      <c r="B156" s="23">
        <v>283</v>
      </c>
      <c r="C156" s="26">
        <v>0</v>
      </c>
      <c r="D156" s="21">
        <v>545798134</v>
      </c>
      <c r="E156" s="21">
        <v>1746422877</v>
      </c>
      <c r="F156" s="21">
        <v>3079128036</v>
      </c>
      <c r="G156" s="21">
        <v>3518468737</v>
      </c>
      <c r="H156" s="26">
        <v>0</v>
      </c>
    </row>
    <row r="157" spans="1:8" ht="16.8" x14ac:dyDescent="0.4">
      <c r="A157" s="35" t="s">
        <v>155</v>
      </c>
      <c r="B157" s="23">
        <v>284</v>
      </c>
      <c r="C157" s="26">
        <v>0</v>
      </c>
      <c r="D157" s="21">
        <v>23334320</v>
      </c>
      <c r="E157" s="26">
        <v>31123790</v>
      </c>
      <c r="F157" s="26">
        <v>63074605</v>
      </c>
      <c r="G157" s="26">
        <v>87137031</v>
      </c>
      <c r="H157" s="26">
        <v>62105142</v>
      </c>
    </row>
    <row r="158" spans="1:8" ht="16.8" x14ac:dyDescent="0.4">
      <c r="A158" s="35" t="s">
        <v>156</v>
      </c>
      <c r="B158" s="23">
        <v>285</v>
      </c>
      <c r="C158" s="26">
        <v>0</v>
      </c>
      <c r="D158" s="21">
        <v>176644891</v>
      </c>
      <c r="E158" s="26">
        <v>222130438</v>
      </c>
      <c r="F158" s="26">
        <v>147593163</v>
      </c>
      <c r="G158" s="26">
        <v>61625638</v>
      </c>
      <c r="H158" s="26">
        <v>89443935</v>
      </c>
    </row>
    <row r="159" spans="1:8" ht="16.8" x14ac:dyDescent="0.4">
      <c r="A159" s="35" t="s">
        <v>157</v>
      </c>
      <c r="B159" s="23">
        <v>286</v>
      </c>
      <c r="C159" s="26">
        <v>0</v>
      </c>
      <c r="D159" s="21">
        <v>29994273555</v>
      </c>
      <c r="E159" s="21">
        <v>152338667515</v>
      </c>
      <c r="F159" s="21">
        <v>191046975846</v>
      </c>
      <c r="G159" s="21">
        <v>190270261882</v>
      </c>
      <c r="H159" s="21">
        <v>209832882424</v>
      </c>
    </row>
    <row r="160" spans="1:8" ht="16.8" x14ac:dyDescent="0.4">
      <c r="A160" s="35" t="s">
        <v>158</v>
      </c>
      <c r="B160" s="23">
        <v>288</v>
      </c>
      <c r="C160" s="26">
        <v>0</v>
      </c>
      <c r="D160" s="21">
        <v>80401480</v>
      </c>
      <c r="E160" s="21">
        <v>182796616</v>
      </c>
      <c r="F160" s="21">
        <v>143398043</v>
      </c>
      <c r="G160" s="26">
        <v>0</v>
      </c>
      <c r="H160" s="26">
        <v>0</v>
      </c>
    </row>
    <row r="161" spans="1:12" ht="16.8" x14ac:dyDescent="0.4">
      <c r="A161" s="35" t="s">
        <v>159</v>
      </c>
      <c r="B161" s="23">
        <v>289</v>
      </c>
      <c r="C161" s="26">
        <v>0</v>
      </c>
      <c r="D161" s="21">
        <v>506458986</v>
      </c>
      <c r="E161" s="21">
        <v>1712051204</v>
      </c>
      <c r="F161" s="21">
        <v>1893388698</v>
      </c>
      <c r="G161" s="21">
        <v>2009116699</v>
      </c>
      <c r="H161" s="21">
        <v>2069521875</v>
      </c>
    </row>
    <row r="162" spans="1:12" ht="16.8" x14ac:dyDescent="0.4">
      <c r="A162" s="35" t="s">
        <v>160</v>
      </c>
      <c r="B162" s="23">
        <v>290</v>
      </c>
      <c r="C162" s="26">
        <v>0</v>
      </c>
      <c r="D162" s="21">
        <v>5360493549</v>
      </c>
      <c r="E162" s="21">
        <v>19263498372</v>
      </c>
      <c r="F162" s="21">
        <v>20653780969</v>
      </c>
      <c r="G162" s="21">
        <v>29227261269</v>
      </c>
      <c r="H162" s="21">
        <v>36044926541</v>
      </c>
    </row>
    <row r="163" spans="1:12" ht="16.8" x14ac:dyDescent="0.4">
      <c r="A163" s="35" t="s">
        <v>161</v>
      </c>
      <c r="B163" s="23">
        <v>292</v>
      </c>
      <c r="C163" s="26">
        <v>0</v>
      </c>
      <c r="D163" s="21">
        <v>0</v>
      </c>
      <c r="E163" s="21">
        <v>147961806</v>
      </c>
      <c r="F163" s="21">
        <v>375245230</v>
      </c>
      <c r="G163" s="21">
        <v>409197152</v>
      </c>
      <c r="H163" s="21">
        <v>433174915</v>
      </c>
    </row>
    <row r="164" spans="1:12" ht="16.8" x14ac:dyDescent="0.4">
      <c r="A164" s="35" t="s">
        <v>162</v>
      </c>
      <c r="B164" s="23">
        <v>293</v>
      </c>
      <c r="C164" s="26">
        <v>0</v>
      </c>
      <c r="D164" s="21">
        <v>23696399</v>
      </c>
      <c r="E164" s="21">
        <v>128812538</v>
      </c>
      <c r="F164" s="21">
        <v>142654184</v>
      </c>
      <c r="G164" s="21">
        <v>176706104</v>
      </c>
      <c r="H164" s="21">
        <v>148150822</v>
      </c>
    </row>
    <row r="165" spans="1:12" ht="16.8" x14ac:dyDescent="0.4">
      <c r="A165" s="35" t="s">
        <v>163</v>
      </c>
      <c r="B165" s="23">
        <v>294</v>
      </c>
      <c r="C165" s="26">
        <v>0</v>
      </c>
      <c r="D165" s="26">
        <v>0</v>
      </c>
      <c r="E165" s="26">
        <v>1183172293</v>
      </c>
      <c r="F165" s="26">
        <v>777049941</v>
      </c>
      <c r="G165" s="26">
        <v>630746739</v>
      </c>
      <c r="H165" s="26">
        <v>672292110</v>
      </c>
    </row>
    <row r="166" spans="1:12" ht="16.8" x14ac:dyDescent="0.4">
      <c r="A166" s="35" t="s">
        <v>164</v>
      </c>
      <c r="B166" s="23">
        <v>295</v>
      </c>
      <c r="C166" s="26">
        <v>0</v>
      </c>
      <c r="D166" s="26">
        <v>0</v>
      </c>
      <c r="E166" s="26">
        <v>0</v>
      </c>
      <c r="F166" s="21">
        <v>1562615083</v>
      </c>
      <c r="G166" s="21">
        <v>2319515149</v>
      </c>
      <c r="H166" s="21">
        <v>2511205566</v>
      </c>
    </row>
    <row r="167" spans="1:12" ht="16.8" x14ac:dyDescent="0.4">
      <c r="A167" s="35" t="s">
        <v>165</v>
      </c>
      <c r="B167" s="23">
        <v>296</v>
      </c>
      <c r="C167" s="26">
        <v>0</v>
      </c>
      <c r="D167" s="26">
        <v>0</v>
      </c>
      <c r="E167" s="26">
        <v>12029721</v>
      </c>
      <c r="F167" s="26">
        <v>10752216</v>
      </c>
      <c r="G167" s="26">
        <v>10046690</v>
      </c>
      <c r="H167" s="26">
        <v>9516338</v>
      </c>
      <c r="L167" s="28"/>
    </row>
    <row r="168" spans="1:12" ht="16.8" x14ac:dyDescent="0.4">
      <c r="A168" s="35" t="s">
        <v>166</v>
      </c>
      <c r="B168" s="23">
        <v>297</v>
      </c>
      <c r="C168" s="26">
        <v>0</v>
      </c>
      <c r="D168" s="26">
        <v>0</v>
      </c>
      <c r="E168" s="26">
        <v>62182226</v>
      </c>
      <c r="F168" s="21">
        <v>373482218</v>
      </c>
      <c r="G168" s="21">
        <v>1026872638</v>
      </c>
      <c r="H168" s="21">
        <v>1520035615</v>
      </c>
    </row>
    <row r="169" spans="1:12" ht="16.8" x14ac:dyDescent="0.4">
      <c r="A169" s="35" t="s">
        <v>167</v>
      </c>
      <c r="B169" s="23">
        <v>298</v>
      </c>
      <c r="C169" s="26">
        <v>0</v>
      </c>
      <c r="D169" s="26">
        <v>0</v>
      </c>
      <c r="E169" s="26">
        <v>0</v>
      </c>
      <c r="F169" s="26">
        <v>315275133</v>
      </c>
      <c r="G169" s="26">
        <v>393269696</v>
      </c>
      <c r="H169" s="26">
        <v>0</v>
      </c>
    </row>
    <row r="170" spans="1:12" ht="16.8" x14ac:dyDescent="0.4">
      <c r="A170" s="35" t="s">
        <v>168</v>
      </c>
      <c r="B170" s="23">
        <v>299</v>
      </c>
      <c r="C170" s="26">
        <v>0</v>
      </c>
      <c r="D170" s="26">
        <v>0</v>
      </c>
      <c r="E170" s="26">
        <v>0</v>
      </c>
      <c r="F170" s="21">
        <v>588853929</v>
      </c>
      <c r="G170" s="21">
        <v>425787133</v>
      </c>
      <c r="H170" s="21">
        <v>336719905</v>
      </c>
    </row>
    <row r="171" spans="1:12" ht="16.8" x14ac:dyDescent="0.4">
      <c r="A171" s="35" t="s">
        <v>169</v>
      </c>
      <c r="B171" s="23">
        <v>301</v>
      </c>
      <c r="C171" s="26">
        <v>0</v>
      </c>
      <c r="D171" s="26">
        <v>0</v>
      </c>
      <c r="E171" s="26">
        <v>0</v>
      </c>
      <c r="F171" s="21">
        <v>13862989947</v>
      </c>
      <c r="G171" s="21">
        <v>37431241648</v>
      </c>
      <c r="H171" s="21">
        <v>38808818380</v>
      </c>
    </row>
    <row r="172" spans="1:12" ht="16.8" x14ac:dyDescent="0.4">
      <c r="A172" s="35" t="s">
        <v>170</v>
      </c>
      <c r="B172" s="23">
        <v>303</v>
      </c>
      <c r="C172" s="26">
        <v>0</v>
      </c>
      <c r="D172" s="26">
        <v>0</v>
      </c>
      <c r="E172" s="26">
        <v>0</v>
      </c>
      <c r="F172" s="26">
        <v>0</v>
      </c>
      <c r="G172" s="21">
        <v>1246467208</v>
      </c>
      <c r="H172" s="26">
        <v>0</v>
      </c>
    </row>
    <row r="173" spans="1:12" ht="16.8" x14ac:dyDescent="0.4">
      <c r="A173" s="35" t="s">
        <v>171</v>
      </c>
      <c r="B173" s="23">
        <v>304</v>
      </c>
      <c r="C173" s="26">
        <v>0</v>
      </c>
      <c r="D173" s="26">
        <v>0</v>
      </c>
      <c r="E173" s="26">
        <v>0</v>
      </c>
      <c r="F173" s="26">
        <v>63733139</v>
      </c>
      <c r="G173" s="21">
        <v>118388535</v>
      </c>
      <c r="H173" s="21">
        <v>115046578</v>
      </c>
    </row>
    <row r="174" spans="1:12" ht="16.8" x14ac:dyDescent="0.4">
      <c r="A174" s="35" t="s">
        <v>172</v>
      </c>
      <c r="B174" s="23">
        <v>305</v>
      </c>
      <c r="C174" s="26">
        <v>0</v>
      </c>
      <c r="D174" s="26">
        <v>0</v>
      </c>
      <c r="E174" s="26">
        <v>0</v>
      </c>
      <c r="F174" s="26">
        <v>0</v>
      </c>
      <c r="G174" s="21">
        <v>3872736625</v>
      </c>
      <c r="H174" s="21">
        <v>7694406908</v>
      </c>
    </row>
    <row r="175" spans="1:12" ht="16.8" x14ac:dyDescent="0.4">
      <c r="A175" s="35" t="s">
        <v>173</v>
      </c>
      <c r="B175" s="23">
        <v>306</v>
      </c>
      <c r="C175" s="26">
        <v>0</v>
      </c>
      <c r="D175" s="26">
        <v>0</v>
      </c>
      <c r="E175" s="26">
        <v>0</v>
      </c>
      <c r="F175" s="26">
        <v>57819009</v>
      </c>
      <c r="G175" s="26">
        <v>0</v>
      </c>
      <c r="H175" s="26">
        <v>0</v>
      </c>
    </row>
    <row r="176" spans="1:12" ht="16.8" x14ac:dyDescent="0.4">
      <c r="A176" s="35" t="s">
        <v>174</v>
      </c>
      <c r="B176" s="23">
        <v>307</v>
      </c>
      <c r="C176" s="26">
        <v>0</v>
      </c>
      <c r="D176" s="26">
        <v>0</v>
      </c>
      <c r="E176" s="26">
        <v>0</v>
      </c>
      <c r="F176" s="21">
        <v>709056303</v>
      </c>
      <c r="G176" s="21">
        <v>5117373007</v>
      </c>
      <c r="H176" s="21">
        <v>5203342292</v>
      </c>
    </row>
    <row r="177" spans="1:8" ht="16.8" x14ac:dyDescent="0.4">
      <c r="A177" s="35" t="s">
        <v>175</v>
      </c>
      <c r="B177" s="23">
        <v>308</v>
      </c>
      <c r="C177" s="26">
        <v>0</v>
      </c>
      <c r="D177" s="26">
        <v>0</v>
      </c>
      <c r="E177" s="26">
        <v>0</v>
      </c>
      <c r="F177" s="21">
        <v>74010843</v>
      </c>
      <c r="G177" s="21">
        <v>902390864</v>
      </c>
      <c r="H177" s="21">
        <v>1212608215</v>
      </c>
    </row>
    <row r="178" spans="1:8" ht="16.8" x14ac:dyDescent="0.4">
      <c r="A178" s="35" t="s">
        <v>176</v>
      </c>
      <c r="B178" s="23">
        <v>309</v>
      </c>
      <c r="C178" s="26">
        <v>0</v>
      </c>
      <c r="D178" s="26">
        <v>0</v>
      </c>
      <c r="E178" s="26">
        <v>0</v>
      </c>
      <c r="F178" s="21">
        <v>33828004</v>
      </c>
      <c r="G178" s="21">
        <v>325442540</v>
      </c>
      <c r="H178" s="21">
        <v>827278287</v>
      </c>
    </row>
    <row r="179" spans="1:8" ht="16.8" x14ac:dyDescent="0.4">
      <c r="A179" s="35" t="s">
        <v>177</v>
      </c>
      <c r="B179" s="23">
        <v>310</v>
      </c>
      <c r="C179" s="26">
        <v>0</v>
      </c>
      <c r="D179" s="26">
        <v>0</v>
      </c>
      <c r="E179" s="26">
        <v>0</v>
      </c>
      <c r="F179" s="26">
        <v>0</v>
      </c>
      <c r="G179" s="21">
        <v>1209960550</v>
      </c>
      <c r="H179" s="26">
        <v>0</v>
      </c>
    </row>
    <row r="180" spans="1:8" ht="16.8" x14ac:dyDescent="0.4">
      <c r="A180" s="35" t="s">
        <v>178</v>
      </c>
      <c r="B180" s="23">
        <v>311</v>
      </c>
      <c r="C180" s="26">
        <v>0</v>
      </c>
      <c r="D180" s="26">
        <v>0</v>
      </c>
      <c r="E180" s="26">
        <v>0</v>
      </c>
      <c r="F180" s="26">
        <v>0</v>
      </c>
      <c r="G180" s="21">
        <v>1639751354</v>
      </c>
      <c r="H180" s="26">
        <v>0</v>
      </c>
    </row>
    <row r="181" spans="1:8" ht="16.8" x14ac:dyDescent="0.4">
      <c r="A181" s="35" t="s">
        <v>179</v>
      </c>
      <c r="B181" s="23">
        <v>312</v>
      </c>
      <c r="C181" s="26">
        <v>0</v>
      </c>
      <c r="D181" s="26">
        <v>0</v>
      </c>
      <c r="E181" s="26">
        <v>0</v>
      </c>
      <c r="F181" s="26">
        <v>0</v>
      </c>
      <c r="G181" s="21">
        <v>3381557417</v>
      </c>
      <c r="H181" s="21">
        <v>15697676655</v>
      </c>
    </row>
    <row r="182" spans="1:8" ht="16.8" x14ac:dyDescent="0.4">
      <c r="A182" s="35" t="s">
        <v>180</v>
      </c>
      <c r="B182" s="23">
        <v>313</v>
      </c>
      <c r="C182" s="26">
        <v>0</v>
      </c>
      <c r="D182" s="26">
        <v>0</v>
      </c>
      <c r="E182" s="26">
        <v>0</v>
      </c>
      <c r="F182" s="26">
        <v>0</v>
      </c>
      <c r="G182" s="21">
        <v>2256666695</v>
      </c>
      <c r="H182" s="21">
        <v>2174933863</v>
      </c>
    </row>
    <row r="183" spans="1:8" ht="16.8" x14ac:dyDescent="0.4">
      <c r="A183" s="35" t="s">
        <v>181</v>
      </c>
      <c r="B183" s="23">
        <v>314</v>
      </c>
      <c r="C183" s="26">
        <v>0</v>
      </c>
      <c r="D183" s="26">
        <v>0</v>
      </c>
      <c r="E183" s="26">
        <v>0</v>
      </c>
      <c r="F183" s="26">
        <v>0</v>
      </c>
      <c r="G183" s="21">
        <v>12947096288</v>
      </c>
      <c r="H183" s="21">
        <v>24400312128</v>
      </c>
    </row>
    <row r="184" spans="1:8" ht="16.8" x14ac:dyDescent="0.4">
      <c r="A184" s="35" t="s">
        <v>182</v>
      </c>
      <c r="B184" s="23">
        <v>315</v>
      </c>
      <c r="C184" s="26">
        <v>0</v>
      </c>
      <c r="D184" s="26">
        <v>0</v>
      </c>
      <c r="E184" s="26">
        <v>0</v>
      </c>
      <c r="F184" s="26">
        <v>0</v>
      </c>
      <c r="G184" s="21">
        <v>12061666</v>
      </c>
      <c r="H184" s="21">
        <v>19123317500</v>
      </c>
    </row>
    <row r="185" spans="1:8" ht="16.8" x14ac:dyDescent="0.4">
      <c r="A185" s="35" t="s">
        <v>183</v>
      </c>
      <c r="B185" s="23">
        <v>316</v>
      </c>
      <c r="C185" s="26">
        <v>0</v>
      </c>
      <c r="D185" s="26">
        <v>0</v>
      </c>
      <c r="E185" s="26">
        <v>0</v>
      </c>
      <c r="F185" s="26">
        <v>0</v>
      </c>
      <c r="G185" s="26">
        <v>0</v>
      </c>
      <c r="H185" s="21">
        <v>6390363400</v>
      </c>
    </row>
    <row r="186" spans="1:8" ht="16.8" x14ac:dyDescent="0.4">
      <c r="A186" s="35" t="s">
        <v>184</v>
      </c>
      <c r="B186" s="23">
        <v>317</v>
      </c>
      <c r="C186" s="26">
        <v>0</v>
      </c>
      <c r="D186" s="26">
        <v>0</v>
      </c>
      <c r="E186" s="26">
        <v>0</v>
      </c>
      <c r="F186" s="26">
        <v>0</v>
      </c>
      <c r="G186" s="21">
        <v>260148256</v>
      </c>
      <c r="H186" s="21">
        <v>301912448</v>
      </c>
    </row>
    <row r="187" spans="1:8" ht="16.8" x14ac:dyDescent="0.4">
      <c r="A187" s="35" t="s">
        <v>185</v>
      </c>
      <c r="B187" s="23">
        <v>318</v>
      </c>
      <c r="C187" s="26">
        <v>0</v>
      </c>
      <c r="D187" s="26">
        <v>0</v>
      </c>
      <c r="E187" s="26">
        <v>0</v>
      </c>
      <c r="F187" s="26">
        <v>0</v>
      </c>
      <c r="G187" s="21">
        <v>239727666</v>
      </c>
      <c r="H187" s="21">
        <v>2127851460</v>
      </c>
    </row>
    <row r="188" spans="1:8" ht="16.8" x14ac:dyDescent="0.4">
      <c r="A188" s="35" t="s">
        <v>186</v>
      </c>
      <c r="B188" s="23">
        <v>320</v>
      </c>
      <c r="C188" s="26">
        <v>0</v>
      </c>
      <c r="D188" s="26">
        <v>0</v>
      </c>
      <c r="E188" s="26">
        <v>0</v>
      </c>
      <c r="F188" s="26">
        <v>0</v>
      </c>
      <c r="G188" s="21">
        <v>506983353</v>
      </c>
      <c r="H188" s="21">
        <v>1102453348</v>
      </c>
    </row>
    <row r="189" spans="1:8" ht="16.8" x14ac:dyDescent="0.4">
      <c r="A189" s="35" t="s">
        <v>187</v>
      </c>
      <c r="B189" s="23">
        <v>321</v>
      </c>
      <c r="C189" s="26">
        <v>0</v>
      </c>
      <c r="D189" s="26">
        <v>0</v>
      </c>
      <c r="E189" s="26">
        <v>0</v>
      </c>
      <c r="F189" s="26">
        <v>0</v>
      </c>
      <c r="G189" s="21">
        <v>25679326</v>
      </c>
      <c r="H189" s="21">
        <v>55484809</v>
      </c>
    </row>
    <row r="190" spans="1:8" ht="16.8" x14ac:dyDescent="0.4">
      <c r="A190" s="35" t="s">
        <v>188</v>
      </c>
      <c r="B190" s="23">
        <v>322</v>
      </c>
      <c r="C190" s="26">
        <v>0</v>
      </c>
      <c r="D190" s="26">
        <v>0</v>
      </c>
      <c r="E190" s="26">
        <v>0</v>
      </c>
      <c r="F190" s="26">
        <v>0</v>
      </c>
      <c r="G190" s="21">
        <v>10232589</v>
      </c>
      <c r="H190" s="21">
        <v>26009806</v>
      </c>
    </row>
    <row r="191" spans="1:8" ht="16.8" x14ac:dyDescent="0.4">
      <c r="A191" s="35" t="s">
        <v>189</v>
      </c>
      <c r="B191" s="23">
        <v>323</v>
      </c>
      <c r="C191" s="26">
        <v>0</v>
      </c>
      <c r="D191" s="26">
        <v>0</v>
      </c>
      <c r="E191" s="26">
        <v>0</v>
      </c>
      <c r="F191" s="26">
        <v>0</v>
      </c>
      <c r="G191" s="26">
        <v>0</v>
      </c>
      <c r="H191" s="21">
        <v>48245456333</v>
      </c>
    </row>
    <row r="192" spans="1:8" ht="16.8" x14ac:dyDescent="0.4">
      <c r="A192" s="35" t="s">
        <v>190</v>
      </c>
      <c r="B192" s="23">
        <v>324</v>
      </c>
      <c r="C192" s="26">
        <v>0</v>
      </c>
      <c r="D192" s="26">
        <v>0</v>
      </c>
      <c r="E192" s="26">
        <v>0</v>
      </c>
      <c r="F192" s="26">
        <v>0</v>
      </c>
      <c r="G192" s="21">
        <v>583561123</v>
      </c>
      <c r="H192" s="21">
        <v>3746012290</v>
      </c>
    </row>
    <row r="193" spans="1:8" ht="16.8" x14ac:dyDescent="0.4">
      <c r="A193" s="35" t="s">
        <v>191</v>
      </c>
      <c r="B193" s="23">
        <v>325</v>
      </c>
      <c r="C193" s="26">
        <v>0</v>
      </c>
      <c r="D193" s="26">
        <v>0</v>
      </c>
      <c r="E193" s="26">
        <v>0</v>
      </c>
      <c r="F193" s="26">
        <v>0</v>
      </c>
      <c r="G193" s="21">
        <v>318558132</v>
      </c>
      <c r="H193" s="21">
        <v>1341752579</v>
      </c>
    </row>
    <row r="194" spans="1:8" ht="16.8" x14ac:dyDescent="0.4">
      <c r="A194" s="35" t="s">
        <v>192</v>
      </c>
      <c r="B194" s="23">
        <v>326</v>
      </c>
      <c r="C194" s="26">
        <v>0</v>
      </c>
      <c r="D194" s="26">
        <v>0</v>
      </c>
      <c r="E194" s="26">
        <v>0</v>
      </c>
      <c r="F194" s="26">
        <v>0</v>
      </c>
      <c r="G194" s="21">
        <v>34767594283</v>
      </c>
      <c r="H194" s="21">
        <v>43148200048</v>
      </c>
    </row>
    <row r="195" spans="1:8" ht="16.8" x14ac:dyDescent="0.4">
      <c r="A195" s="35" t="s">
        <v>193</v>
      </c>
      <c r="B195" s="23">
        <v>327</v>
      </c>
      <c r="C195" s="26">
        <v>0</v>
      </c>
      <c r="D195" s="26">
        <v>0</v>
      </c>
      <c r="E195" s="26">
        <v>0</v>
      </c>
      <c r="F195" s="26">
        <v>0</v>
      </c>
      <c r="G195" s="26">
        <v>5703091</v>
      </c>
      <c r="H195" s="21">
        <v>33</v>
      </c>
    </row>
    <row r="196" spans="1:8" ht="16.8" x14ac:dyDescent="0.4">
      <c r="A196" s="35" t="s">
        <v>194</v>
      </c>
      <c r="B196" s="23">
        <v>329</v>
      </c>
      <c r="C196" s="26">
        <v>0</v>
      </c>
      <c r="D196" s="26">
        <v>0</v>
      </c>
      <c r="E196" s="26">
        <v>0</v>
      </c>
      <c r="F196" s="26">
        <v>0</v>
      </c>
      <c r="G196" s="26">
        <v>8582323</v>
      </c>
      <c r="H196" s="26">
        <v>11202494</v>
      </c>
    </row>
    <row r="197" spans="1:8" ht="16.8" x14ac:dyDescent="0.4">
      <c r="A197" s="35" t="s">
        <v>195</v>
      </c>
      <c r="B197" s="23">
        <v>332</v>
      </c>
      <c r="C197" s="26">
        <v>0</v>
      </c>
      <c r="D197" s="26">
        <v>0</v>
      </c>
      <c r="E197" s="26">
        <v>0</v>
      </c>
      <c r="F197" s="26">
        <v>0</v>
      </c>
      <c r="G197" s="26">
        <v>0</v>
      </c>
      <c r="H197" s="21">
        <v>1014380352</v>
      </c>
    </row>
    <row r="198" spans="1:8" ht="16.8" x14ac:dyDescent="0.4">
      <c r="A198" s="35" t="s">
        <v>196</v>
      </c>
      <c r="B198" s="23">
        <v>333</v>
      </c>
      <c r="C198" s="26">
        <v>0</v>
      </c>
      <c r="D198" s="26">
        <v>0</v>
      </c>
      <c r="E198" s="26">
        <v>0</v>
      </c>
      <c r="F198" s="26">
        <v>0</v>
      </c>
      <c r="G198" s="21">
        <v>122740918</v>
      </c>
      <c r="H198" s="21">
        <v>1411423674</v>
      </c>
    </row>
    <row r="199" spans="1:8" ht="16.8" x14ac:dyDescent="0.4">
      <c r="A199" s="35" t="s">
        <v>197</v>
      </c>
      <c r="B199" s="23">
        <v>334</v>
      </c>
      <c r="C199" s="26">
        <v>0</v>
      </c>
      <c r="D199" s="26">
        <v>0</v>
      </c>
      <c r="E199" s="26">
        <v>0</v>
      </c>
      <c r="F199" s="26">
        <v>0</v>
      </c>
      <c r="G199" s="21">
        <v>50076351</v>
      </c>
      <c r="H199" s="21">
        <v>695432150</v>
      </c>
    </row>
    <row r="200" spans="1:8" ht="16.8" x14ac:dyDescent="0.4">
      <c r="A200" s="35" t="s">
        <v>198</v>
      </c>
      <c r="B200" s="23">
        <v>335</v>
      </c>
      <c r="C200" s="26">
        <v>0</v>
      </c>
      <c r="D200" s="26">
        <v>0</v>
      </c>
      <c r="E200" s="26">
        <v>0</v>
      </c>
      <c r="F200" s="26">
        <v>0</v>
      </c>
      <c r="G200" s="26">
        <v>0</v>
      </c>
      <c r="H200" s="26">
        <v>172952848</v>
      </c>
    </row>
    <row r="201" spans="1:8" ht="16.8" x14ac:dyDescent="0.4">
      <c r="A201" s="35" t="s">
        <v>199</v>
      </c>
      <c r="B201" s="23">
        <v>336</v>
      </c>
      <c r="C201" s="26">
        <v>0</v>
      </c>
      <c r="D201" s="26">
        <v>0</v>
      </c>
      <c r="E201" s="26">
        <v>0</v>
      </c>
      <c r="F201" s="26">
        <v>0</v>
      </c>
      <c r="G201" s="26">
        <v>0</v>
      </c>
      <c r="H201" s="21">
        <v>46959410</v>
      </c>
    </row>
    <row r="202" spans="1:8" ht="16.8" x14ac:dyDescent="0.4">
      <c r="A202" s="35" t="s">
        <v>200</v>
      </c>
      <c r="B202" s="23">
        <v>338</v>
      </c>
      <c r="C202" s="26">
        <v>0</v>
      </c>
      <c r="D202" s="26">
        <v>0</v>
      </c>
      <c r="E202" s="26">
        <v>0</v>
      </c>
      <c r="F202" s="26">
        <v>0</v>
      </c>
      <c r="G202" s="26">
        <v>0</v>
      </c>
      <c r="H202" s="21">
        <v>42186312</v>
      </c>
    </row>
    <row r="203" spans="1:8" ht="16.8" x14ac:dyDescent="0.4">
      <c r="A203" s="35" t="s">
        <v>201</v>
      </c>
      <c r="B203" s="23">
        <v>339</v>
      </c>
      <c r="C203" s="26">
        <v>0</v>
      </c>
      <c r="D203" s="26">
        <v>0</v>
      </c>
      <c r="E203" s="26">
        <v>0</v>
      </c>
      <c r="F203" s="26">
        <v>0</v>
      </c>
      <c r="G203" s="26">
        <v>0</v>
      </c>
      <c r="H203" s="21">
        <v>260505520</v>
      </c>
    </row>
    <row r="204" spans="1:8" ht="16.8" x14ac:dyDescent="0.4">
      <c r="A204" s="35" t="s">
        <v>202</v>
      </c>
      <c r="B204" s="23">
        <v>340</v>
      </c>
      <c r="C204" s="26">
        <v>0</v>
      </c>
      <c r="D204" s="26">
        <v>0</v>
      </c>
      <c r="E204" s="26">
        <v>0</v>
      </c>
      <c r="F204" s="26">
        <v>0</v>
      </c>
      <c r="G204" s="26">
        <v>0</v>
      </c>
      <c r="H204" s="21">
        <v>328238400</v>
      </c>
    </row>
    <row r="205" spans="1:8" ht="16.8" x14ac:dyDescent="0.4">
      <c r="A205" s="35" t="s">
        <v>203</v>
      </c>
      <c r="B205" s="23">
        <v>341</v>
      </c>
      <c r="C205" s="26">
        <v>0</v>
      </c>
      <c r="D205" s="26">
        <v>0</v>
      </c>
      <c r="E205" s="26">
        <v>0</v>
      </c>
      <c r="F205" s="26">
        <v>0</v>
      </c>
      <c r="G205" s="26">
        <v>0</v>
      </c>
      <c r="H205" s="21">
        <v>18251122475</v>
      </c>
    </row>
    <row r="206" spans="1:8" ht="16.8" x14ac:dyDescent="0.4">
      <c r="A206" s="35" t="s">
        <v>204</v>
      </c>
      <c r="B206" s="23">
        <v>342</v>
      </c>
      <c r="C206" s="26">
        <v>0</v>
      </c>
      <c r="D206" s="26">
        <v>0</v>
      </c>
      <c r="E206" s="26">
        <v>0</v>
      </c>
      <c r="F206" s="26">
        <v>0</v>
      </c>
      <c r="G206" s="26">
        <v>0</v>
      </c>
      <c r="H206" s="26">
        <v>64650139</v>
      </c>
    </row>
    <row r="207" spans="1:8" ht="16.8" x14ac:dyDescent="0.4">
      <c r="A207" s="35" t="s">
        <v>205</v>
      </c>
      <c r="B207" s="23">
        <v>343</v>
      </c>
      <c r="C207" s="26">
        <v>0</v>
      </c>
      <c r="D207" s="26">
        <v>0</v>
      </c>
      <c r="E207" s="26">
        <v>0</v>
      </c>
      <c r="F207" s="26">
        <v>0</v>
      </c>
      <c r="G207" s="26">
        <v>0</v>
      </c>
      <c r="H207" s="21">
        <v>29266030</v>
      </c>
    </row>
    <row r="208" spans="1:8" ht="16.8" x14ac:dyDescent="0.4">
      <c r="A208" s="35" t="s">
        <v>206</v>
      </c>
      <c r="B208" s="23">
        <v>345</v>
      </c>
      <c r="C208" s="26">
        <v>0</v>
      </c>
      <c r="D208" s="26">
        <v>0</v>
      </c>
      <c r="E208" s="26">
        <v>0</v>
      </c>
      <c r="F208" s="26">
        <v>0</v>
      </c>
      <c r="G208" s="26">
        <v>0</v>
      </c>
      <c r="H208" s="21">
        <v>5834300144</v>
      </c>
    </row>
    <row r="209" spans="1:8" ht="16.8" x14ac:dyDescent="0.4">
      <c r="A209" s="35" t="s">
        <v>207</v>
      </c>
      <c r="B209" s="23">
        <v>346</v>
      </c>
      <c r="C209" s="26">
        <v>0</v>
      </c>
      <c r="D209" s="26">
        <v>0</v>
      </c>
      <c r="E209" s="26">
        <v>0</v>
      </c>
      <c r="F209" s="26">
        <v>0</v>
      </c>
      <c r="G209" s="26">
        <v>0</v>
      </c>
      <c r="H209" s="21">
        <v>4464831588</v>
      </c>
    </row>
    <row r="210" spans="1:8" ht="16.8" x14ac:dyDescent="0.4">
      <c r="A210" s="35" t="s">
        <v>208</v>
      </c>
      <c r="B210" s="23">
        <v>347</v>
      </c>
      <c r="C210" s="26">
        <v>0</v>
      </c>
      <c r="D210" s="26">
        <v>0</v>
      </c>
      <c r="E210" s="26">
        <v>0</v>
      </c>
      <c r="F210" s="26">
        <v>0</v>
      </c>
      <c r="G210" s="26">
        <v>0</v>
      </c>
      <c r="H210" s="26">
        <v>77968910</v>
      </c>
    </row>
    <row r="211" spans="1:8" ht="16.8" x14ac:dyDescent="0.4">
      <c r="A211" s="35" t="s">
        <v>209</v>
      </c>
      <c r="B211" s="23">
        <v>350</v>
      </c>
      <c r="C211" s="26">
        <v>0</v>
      </c>
      <c r="D211" s="26">
        <v>0</v>
      </c>
      <c r="E211" s="26">
        <v>0</v>
      </c>
      <c r="F211" s="26">
        <v>0</v>
      </c>
      <c r="G211" s="26">
        <v>0</v>
      </c>
      <c r="H211" s="26">
        <v>2073000</v>
      </c>
    </row>
    <row r="212" spans="1:8" ht="16.8" x14ac:dyDescent="0.4">
      <c r="A212" s="35" t="s">
        <v>210</v>
      </c>
      <c r="B212" s="23">
        <v>351</v>
      </c>
      <c r="C212" s="26">
        <v>0</v>
      </c>
      <c r="D212" s="26">
        <v>0</v>
      </c>
      <c r="E212" s="26">
        <v>0</v>
      </c>
      <c r="F212" s="26">
        <v>0</v>
      </c>
      <c r="G212" s="21">
        <v>11161657</v>
      </c>
      <c r="H212" s="21">
        <v>14709107</v>
      </c>
    </row>
    <row r="213" spans="1:8" x14ac:dyDescent="0.35">
      <c r="A213" s="21"/>
      <c r="B213" s="21"/>
      <c r="C213" s="21"/>
      <c r="D213" s="21"/>
      <c r="E213" s="21"/>
      <c r="F213" s="21"/>
      <c r="G213" s="21"/>
      <c r="H213" s="21"/>
    </row>
    <row r="214" spans="1:8" x14ac:dyDescent="0.35">
      <c r="A214" s="21"/>
      <c r="B214" s="21"/>
      <c r="C214" s="21"/>
      <c r="D214" s="21"/>
      <c r="E214" s="21"/>
      <c r="F214" s="21"/>
      <c r="G214" s="21"/>
      <c r="H214" s="21"/>
    </row>
    <row r="215" spans="1:8" x14ac:dyDescent="0.35">
      <c r="A215" s="21"/>
      <c r="B215" s="27"/>
      <c r="C215" s="21" t="s">
        <v>222</v>
      </c>
      <c r="D215" s="21"/>
      <c r="E215" s="21"/>
      <c r="F215" s="21"/>
      <c r="G215" s="21"/>
      <c r="H215" s="21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3"/>
  <sheetViews>
    <sheetView workbookViewId="0">
      <selection activeCell="L11" sqref="L11"/>
    </sheetView>
  </sheetViews>
  <sheetFormatPr defaultRowHeight="15" x14ac:dyDescent="0.35"/>
  <cols>
    <col min="1" max="1" width="53.6640625" bestFit="1" customWidth="1"/>
    <col min="2" max="2" width="5.109375" bestFit="1" customWidth="1"/>
    <col min="3" max="8" width="16.33203125" bestFit="1" customWidth="1"/>
  </cols>
  <sheetData>
    <row r="1" spans="1:9" x14ac:dyDescent="0.35">
      <c r="A1" s="21"/>
      <c r="B1" s="22"/>
      <c r="C1" s="21">
        <v>0</v>
      </c>
      <c r="D1" s="21">
        <v>0</v>
      </c>
      <c r="E1" s="21">
        <v>0</v>
      </c>
      <c r="F1" s="21">
        <v>0</v>
      </c>
      <c r="G1" s="21">
        <v>0</v>
      </c>
      <c r="H1" s="21">
        <v>0</v>
      </c>
      <c r="I1" s="21"/>
    </row>
    <row r="2" spans="1:9" x14ac:dyDescent="0.35">
      <c r="A2" s="21"/>
      <c r="B2" s="22"/>
      <c r="C2" s="21">
        <v>3</v>
      </c>
      <c r="D2" s="21">
        <v>4</v>
      </c>
      <c r="E2" s="21">
        <v>5</v>
      </c>
      <c r="F2" s="21">
        <v>6</v>
      </c>
      <c r="G2" s="21">
        <v>7</v>
      </c>
      <c r="H2" s="21">
        <v>8</v>
      </c>
      <c r="I2" s="21"/>
    </row>
    <row r="3" spans="1:9" ht="19.2" x14ac:dyDescent="0.35">
      <c r="A3" s="25" t="s">
        <v>359</v>
      </c>
      <c r="B3" s="25" t="s">
        <v>245</v>
      </c>
      <c r="C3" s="25" t="s">
        <v>423</v>
      </c>
      <c r="D3" s="25" t="s">
        <v>424</v>
      </c>
      <c r="E3" s="25" t="s">
        <v>425</v>
      </c>
      <c r="F3" s="25" t="s">
        <v>426</v>
      </c>
      <c r="G3" s="25" t="s">
        <v>427</v>
      </c>
      <c r="H3" s="25" t="s">
        <v>428</v>
      </c>
      <c r="I3" s="25" t="s">
        <v>1</v>
      </c>
    </row>
    <row r="4" spans="1:9" ht="16.8" x14ac:dyDescent="0.4">
      <c r="A4" s="35" t="s">
        <v>2</v>
      </c>
      <c r="B4" s="23">
        <v>15</v>
      </c>
      <c r="C4" s="21">
        <v>112986527429</v>
      </c>
      <c r="D4" s="21">
        <v>103565675821</v>
      </c>
      <c r="E4" s="21">
        <v>95041942958</v>
      </c>
      <c r="F4" s="21">
        <v>102426107812</v>
      </c>
      <c r="G4" s="21">
        <v>97509467286</v>
      </c>
      <c r="H4" s="21">
        <v>104061321748</v>
      </c>
      <c r="I4" s="21" t="b">
        <f t="shared" ref="I4:I67" si="0">(COUNTA($C$1:$H$1)=COUNTIF(C4:H4,"0"))</f>
        <v>0</v>
      </c>
    </row>
    <row r="5" spans="1:9" ht="16.8" x14ac:dyDescent="0.4">
      <c r="A5" s="35" t="s">
        <v>3</v>
      </c>
      <c r="B5" s="23">
        <v>19</v>
      </c>
      <c r="C5" s="21">
        <v>8600784240</v>
      </c>
      <c r="D5" s="21">
        <v>2239153720</v>
      </c>
      <c r="E5" s="21">
        <v>0</v>
      </c>
      <c r="F5" s="21">
        <v>0</v>
      </c>
      <c r="G5" s="21">
        <v>0</v>
      </c>
      <c r="H5" s="21">
        <v>0</v>
      </c>
      <c r="I5" s="21" t="b">
        <f t="shared" si="0"/>
        <v>0</v>
      </c>
    </row>
    <row r="6" spans="1:9" ht="16.8" x14ac:dyDescent="0.4">
      <c r="A6" s="35" t="s">
        <v>4</v>
      </c>
      <c r="B6" s="23">
        <v>22</v>
      </c>
      <c r="C6" s="21">
        <v>34589631760</v>
      </c>
      <c r="D6" s="21">
        <v>40123463620</v>
      </c>
      <c r="E6" s="21">
        <v>46505659150</v>
      </c>
      <c r="F6" s="21">
        <v>47517923340</v>
      </c>
      <c r="G6" s="21">
        <v>35031687000</v>
      </c>
      <c r="H6" s="21">
        <v>19411485370</v>
      </c>
      <c r="I6" s="21" t="b">
        <f t="shared" si="0"/>
        <v>0</v>
      </c>
    </row>
    <row r="7" spans="1:9" ht="16.8" x14ac:dyDescent="0.4">
      <c r="A7" s="35" t="s">
        <v>5</v>
      </c>
      <c r="B7" s="23">
        <v>27</v>
      </c>
      <c r="C7" s="21">
        <v>10013503770</v>
      </c>
      <c r="D7" s="21">
        <v>13870944160</v>
      </c>
      <c r="E7" s="21">
        <v>8303081490</v>
      </c>
      <c r="F7" s="21">
        <v>3838194450</v>
      </c>
      <c r="G7" s="21">
        <v>5364816000</v>
      </c>
      <c r="H7" s="21">
        <v>2007557000</v>
      </c>
      <c r="I7" s="21" t="b">
        <f t="shared" si="0"/>
        <v>0</v>
      </c>
    </row>
    <row r="8" spans="1:9" ht="16.8" x14ac:dyDescent="0.4">
      <c r="A8" s="35" t="s">
        <v>6</v>
      </c>
      <c r="B8" s="23">
        <v>30</v>
      </c>
      <c r="C8" s="21">
        <v>318574355</v>
      </c>
      <c r="D8" s="21">
        <v>432775622</v>
      </c>
      <c r="E8" s="21">
        <v>913627110</v>
      </c>
      <c r="F8" s="21">
        <v>827118650</v>
      </c>
      <c r="G8" s="21">
        <v>995773496</v>
      </c>
      <c r="H8" s="21">
        <v>3320007444</v>
      </c>
      <c r="I8" s="21" t="b">
        <f t="shared" si="0"/>
        <v>0</v>
      </c>
    </row>
    <row r="9" spans="1:9" ht="16.8" x14ac:dyDescent="0.4">
      <c r="A9" s="35" t="s">
        <v>7</v>
      </c>
      <c r="B9" s="23">
        <v>31</v>
      </c>
      <c r="C9" s="21">
        <v>147267456</v>
      </c>
      <c r="D9" s="21">
        <v>273490272</v>
      </c>
      <c r="E9" s="21">
        <v>334296384</v>
      </c>
      <c r="F9" s="21">
        <v>18208881</v>
      </c>
      <c r="G9" s="21">
        <v>2111520</v>
      </c>
      <c r="H9" s="21">
        <v>5613600</v>
      </c>
      <c r="I9" s="21" t="b">
        <f t="shared" si="0"/>
        <v>0</v>
      </c>
    </row>
    <row r="10" spans="1:9" ht="16.8" x14ac:dyDescent="0.4">
      <c r="A10" s="35" t="s">
        <v>8</v>
      </c>
      <c r="B10" s="23">
        <v>32</v>
      </c>
      <c r="C10" s="21">
        <v>1137024615</v>
      </c>
      <c r="D10" s="21">
        <v>1236506813</v>
      </c>
      <c r="E10" s="21">
        <v>1216047881</v>
      </c>
      <c r="F10" s="21">
        <v>1224954814</v>
      </c>
      <c r="G10" s="21">
        <v>1334542633</v>
      </c>
      <c r="H10" s="21">
        <v>0</v>
      </c>
      <c r="I10" s="21" t="b">
        <f t="shared" si="0"/>
        <v>0</v>
      </c>
    </row>
    <row r="11" spans="1:9" ht="16.8" x14ac:dyDescent="0.4">
      <c r="A11" s="35" t="s">
        <v>9</v>
      </c>
      <c r="B11" s="23">
        <v>33</v>
      </c>
      <c r="C11" s="21">
        <v>149225</v>
      </c>
      <c r="D11" s="21">
        <v>136070</v>
      </c>
      <c r="E11" s="21">
        <v>0</v>
      </c>
      <c r="F11" s="21">
        <v>0</v>
      </c>
      <c r="G11" s="21">
        <v>0</v>
      </c>
      <c r="H11" s="21">
        <v>0</v>
      </c>
      <c r="I11" s="21" t="b">
        <f t="shared" si="0"/>
        <v>0</v>
      </c>
    </row>
    <row r="12" spans="1:9" ht="16.8" x14ac:dyDescent="0.4">
      <c r="A12" s="35" t="s">
        <v>10</v>
      </c>
      <c r="B12" s="23">
        <v>34</v>
      </c>
      <c r="C12" s="21">
        <v>37832564745</v>
      </c>
      <c r="D12" s="21">
        <v>34911582031.75</v>
      </c>
      <c r="E12" s="21">
        <v>37284377078.285713</v>
      </c>
      <c r="F12" s="21">
        <v>35753805186</v>
      </c>
      <c r="G12" s="21">
        <v>33624389334</v>
      </c>
      <c r="H12" s="21">
        <v>32511033050</v>
      </c>
      <c r="I12" s="21" t="b">
        <f t="shared" si="0"/>
        <v>0</v>
      </c>
    </row>
    <row r="13" spans="1:9" ht="16.8" x14ac:dyDescent="0.4">
      <c r="A13" s="35" t="s">
        <v>11</v>
      </c>
      <c r="B13" s="23">
        <v>36</v>
      </c>
      <c r="C13" s="21">
        <v>11211525691</v>
      </c>
      <c r="D13" s="21">
        <v>11888610848</v>
      </c>
      <c r="E13" s="21">
        <v>14065673446</v>
      </c>
      <c r="F13" s="21">
        <v>15226563317</v>
      </c>
      <c r="G13" s="21">
        <v>11530303943</v>
      </c>
      <c r="H13" s="21">
        <v>14040590727</v>
      </c>
      <c r="I13" s="21" t="b">
        <f t="shared" si="0"/>
        <v>0</v>
      </c>
    </row>
    <row r="14" spans="1:9" ht="16.8" x14ac:dyDescent="0.4">
      <c r="A14" s="35" t="s">
        <v>12</v>
      </c>
      <c r="B14" s="23">
        <v>40</v>
      </c>
      <c r="C14" s="21">
        <v>9592817000</v>
      </c>
      <c r="D14" s="21">
        <v>9646000000</v>
      </c>
      <c r="E14" s="21">
        <v>9530711000</v>
      </c>
      <c r="F14" s="21">
        <v>8555705000</v>
      </c>
      <c r="G14" s="21">
        <v>8180317000</v>
      </c>
      <c r="H14" s="21">
        <v>8256886299</v>
      </c>
      <c r="I14" s="21" t="b">
        <f t="shared" si="0"/>
        <v>0</v>
      </c>
    </row>
    <row r="15" spans="1:9" ht="16.8" x14ac:dyDescent="0.4">
      <c r="A15" s="35" t="s">
        <v>13</v>
      </c>
      <c r="B15" s="23">
        <v>42</v>
      </c>
      <c r="C15" s="21">
        <v>4260269173</v>
      </c>
      <c r="D15" s="21">
        <v>4329436644</v>
      </c>
      <c r="E15" s="21">
        <v>4398344670</v>
      </c>
      <c r="F15" s="21">
        <v>4909215380</v>
      </c>
      <c r="G15" s="21">
        <v>4327165058</v>
      </c>
      <c r="H15" s="21">
        <v>5084784966</v>
      </c>
      <c r="I15" s="21" t="b">
        <f t="shared" si="0"/>
        <v>0</v>
      </c>
    </row>
    <row r="16" spans="1:9" ht="16.8" x14ac:dyDescent="0.4">
      <c r="A16" s="35" t="s">
        <v>14</v>
      </c>
      <c r="B16" s="23">
        <v>44</v>
      </c>
      <c r="C16" s="21">
        <v>10513787879</v>
      </c>
      <c r="D16" s="21">
        <v>10056049901</v>
      </c>
      <c r="E16" s="21">
        <v>10684151025</v>
      </c>
      <c r="F16" s="21">
        <v>11077195375</v>
      </c>
      <c r="G16" s="21">
        <v>5948903796</v>
      </c>
      <c r="H16" s="21">
        <v>6543643000</v>
      </c>
      <c r="I16" s="21" t="b">
        <f t="shared" si="0"/>
        <v>0</v>
      </c>
    </row>
    <row r="17" spans="1:9" ht="16.8" x14ac:dyDescent="0.4">
      <c r="A17" s="35" t="s">
        <v>15</v>
      </c>
      <c r="B17" s="23">
        <v>45</v>
      </c>
      <c r="C17" s="21">
        <v>2730403140</v>
      </c>
      <c r="D17" s="21">
        <v>5368863130</v>
      </c>
      <c r="E17" s="21">
        <v>5546023770</v>
      </c>
      <c r="F17" s="21">
        <v>2640591380</v>
      </c>
      <c r="G17" s="21">
        <v>3529700000</v>
      </c>
      <c r="H17" s="21">
        <v>1777955000</v>
      </c>
      <c r="I17" s="21" t="b">
        <f t="shared" si="0"/>
        <v>0</v>
      </c>
    </row>
    <row r="18" spans="1:9" ht="16.8" x14ac:dyDescent="0.4">
      <c r="A18" s="35" t="s">
        <v>16</v>
      </c>
      <c r="B18" s="23">
        <v>46</v>
      </c>
      <c r="C18" s="21">
        <v>2477781495</v>
      </c>
      <c r="D18" s="21">
        <v>2294194972</v>
      </c>
      <c r="E18" s="21">
        <v>1671964384</v>
      </c>
      <c r="F18" s="21">
        <v>1511110454</v>
      </c>
      <c r="G18" s="21">
        <v>1815729501</v>
      </c>
      <c r="H18" s="21">
        <v>2249150642</v>
      </c>
      <c r="I18" s="21" t="b">
        <f t="shared" si="0"/>
        <v>0</v>
      </c>
    </row>
    <row r="19" spans="1:9" ht="16.8" x14ac:dyDescent="0.4">
      <c r="A19" s="35" t="s">
        <v>17</v>
      </c>
      <c r="B19" s="23">
        <v>47</v>
      </c>
      <c r="C19" s="21">
        <v>1986459035</v>
      </c>
      <c r="D19" s="21">
        <v>2568544832</v>
      </c>
      <c r="E19" s="21">
        <v>2352558656</v>
      </c>
      <c r="F19" s="21">
        <v>2117790986</v>
      </c>
      <c r="G19" s="21">
        <v>2270803916</v>
      </c>
      <c r="H19" s="21">
        <v>3432864194</v>
      </c>
      <c r="I19" s="21" t="b">
        <f t="shared" si="0"/>
        <v>0</v>
      </c>
    </row>
    <row r="20" spans="1:9" ht="16.8" x14ac:dyDescent="0.4">
      <c r="A20" s="35" t="s">
        <v>18</v>
      </c>
      <c r="B20" s="23">
        <v>48</v>
      </c>
      <c r="C20" s="21">
        <v>1504671613</v>
      </c>
      <c r="D20" s="21">
        <v>1474056087.3</v>
      </c>
      <c r="E20" s="21">
        <v>824063652</v>
      </c>
      <c r="F20" s="21">
        <v>1943819005</v>
      </c>
      <c r="G20" s="21">
        <v>2042195182</v>
      </c>
      <c r="H20" s="21">
        <v>694354356</v>
      </c>
      <c r="I20" s="21" t="b">
        <f t="shared" si="0"/>
        <v>0</v>
      </c>
    </row>
    <row r="21" spans="1:9" ht="16.8" x14ac:dyDescent="0.4">
      <c r="A21" s="35" t="s">
        <v>19</v>
      </c>
      <c r="B21" s="23">
        <v>49</v>
      </c>
      <c r="C21" s="21">
        <v>150397920</v>
      </c>
      <c r="D21" s="21">
        <v>140478336</v>
      </c>
      <c r="E21" s="21">
        <v>121338720</v>
      </c>
      <c r="F21" s="21">
        <v>113504112</v>
      </c>
      <c r="G21" s="21">
        <v>120330000</v>
      </c>
      <c r="H21" s="21">
        <v>65721552</v>
      </c>
      <c r="I21" s="21" t="b">
        <f t="shared" si="0"/>
        <v>0</v>
      </c>
    </row>
    <row r="22" spans="1:9" ht="16.8" x14ac:dyDescent="0.4">
      <c r="A22" s="35" t="s">
        <v>20</v>
      </c>
      <c r="B22" s="23">
        <v>50</v>
      </c>
      <c r="C22" s="21">
        <v>1078331017</v>
      </c>
      <c r="D22" s="21">
        <v>1399598270</v>
      </c>
      <c r="E22" s="21">
        <v>1607150071</v>
      </c>
      <c r="F22" s="21">
        <v>1514164131</v>
      </c>
      <c r="G22" s="21">
        <v>1630845642</v>
      </c>
      <c r="H22" s="21">
        <v>6538209</v>
      </c>
      <c r="I22" s="21" t="b">
        <f t="shared" si="0"/>
        <v>0</v>
      </c>
    </row>
    <row r="23" spans="1:9" ht="16.8" x14ac:dyDescent="0.4">
      <c r="A23" s="35" t="s">
        <v>21</v>
      </c>
      <c r="B23" s="23">
        <v>54</v>
      </c>
      <c r="C23" s="21">
        <v>6840847607</v>
      </c>
      <c r="D23" s="21">
        <v>4557726502</v>
      </c>
      <c r="E23" s="21">
        <v>7737297129</v>
      </c>
      <c r="F23" s="21">
        <v>12546598337</v>
      </c>
      <c r="G23" s="21">
        <v>17063652952</v>
      </c>
      <c r="H23" s="21">
        <v>13783055581</v>
      </c>
      <c r="I23" s="21" t="b">
        <f t="shared" si="0"/>
        <v>0</v>
      </c>
    </row>
    <row r="24" spans="1:9" ht="16.8" x14ac:dyDescent="0.4">
      <c r="A24" s="35" t="s">
        <v>22</v>
      </c>
      <c r="B24" s="23">
        <v>55</v>
      </c>
      <c r="C24" s="21">
        <v>5471795499</v>
      </c>
      <c r="D24" s="21">
        <v>5260973100</v>
      </c>
      <c r="E24" s="21">
        <v>5015622969</v>
      </c>
      <c r="F24" s="21">
        <v>4565454499</v>
      </c>
      <c r="G24" s="21">
        <v>4484942883</v>
      </c>
      <c r="H24" s="21">
        <v>4920055066</v>
      </c>
      <c r="I24" s="21" t="b">
        <f t="shared" si="0"/>
        <v>0</v>
      </c>
    </row>
    <row r="25" spans="1:9" ht="16.8" x14ac:dyDescent="0.4">
      <c r="A25" s="35" t="s">
        <v>23</v>
      </c>
      <c r="B25" s="23">
        <v>56</v>
      </c>
      <c r="C25" s="21">
        <v>747191390861</v>
      </c>
      <c r="D25" s="21">
        <v>744434774758</v>
      </c>
      <c r="E25" s="21">
        <v>778207466453</v>
      </c>
      <c r="F25" s="21">
        <v>833381188378</v>
      </c>
      <c r="G25" s="21">
        <v>852987853507</v>
      </c>
      <c r="H25" s="21">
        <v>844187680119</v>
      </c>
      <c r="I25" s="21" t="b">
        <f t="shared" si="0"/>
        <v>0</v>
      </c>
    </row>
    <row r="26" spans="1:9" ht="16.8" x14ac:dyDescent="0.4">
      <c r="A26" s="35" t="s">
        <v>24</v>
      </c>
      <c r="B26" s="23">
        <v>58</v>
      </c>
      <c r="C26" s="21">
        <v>173589024</v>
      </c>
      <c r="D26" s="21">
        <v>299661224</v>
      </c>
      <c r="E26" s="21">
        <v>549958874</v>
      </c>
      <c r="F26" s="21">
        <v>578723693</v>
      </c>
      <c r="G26" s="21">
        <v>429498084</v>
      </c>
      <c r="H26" s="21">
        <v>400847914</v>
      </c>
      <c r="I26" s="21" t="b">
        <f t="shared" si="0"/>
        <v>0</v>
      </c>
    </row>
    <row r="27" spans="1:9" ht="16.8" x14ac:dyDescent="0.4">
      <c r="A27" s="35" t="s">
        <v>25</v>
      </c>
      <c r="B27" s="23">
        <v>59</v>
      </c>
      <c r="C27" s="21">
        <v>45047409295</v>
      </c>
      <c r="D27" s="21">
        <v>40963664682</v>
      </c>
      <c r="E27" s="21">
        <v>42176899887</v>
      </c>
      <c r="F27" s="21">
        <v>39123039429</v>
      </c>
      <c r="G27" s="21">
        <v>41154706733</v>
      </c>
      <c r="H27" s="21">
        <v>30448896076</v>
      </c>
      <c r="I27" s="21" t="b">
        <f t="shared" si="0"/>
        <v>0</v>
      </c>
    </row>
    <row r="28" spans="1:9" ht="16.8" x14ac:dyDescent="0.4">
      <c r="A28" s="35" t="s">
        <v>26</v>
      </c>
      <c r="B28" s="23">
        <v>66</v>
      </c>
      <c r="C28" s="21">
        <v>19590584900</v>
      </c>
      <c r="D28" s="21">
        <v>21086307200</v>
      </c>
      <c r="E28" s="21">
        <v>18672721800</v>
      </c>
      <c r="F28" s="21">
        <v>16924135500</v>
      </c>
      <c r="G28" s="21">
        <v>20610810900</v>
      </c>
      <c r="H28" s="21">
        <v>21924868500</v>
      </c>
      <c r="I28" s="21" t="b">
        <f t="shared" si="0"/>
        <v>0</v>
      </c>
    </row>
    <row r="29" spans="1:9" ht="16.8" x14ac:dyDescent="0.4">
      <c r="A29" s="35" t="s">
        <v>27</v>
      </c>
      <c r="B29" s="23">
        <v>67</v>
      </c>
      <c r="C29" s="21">
        <v>75419740</v>
      </c>
      <c r="D29" s="21">
        <v>46866746</v>
      </c>
      <c r="E29" s="21">
        <v>89834448</v>
      </c>
      <c r="F29" s="21">
        <v>0</v>
      </c>
      <c r="G29" s="21">
        <v>0</v>
      </c>
      <c r="H29" s="21">
        <v>0</v>
      </c>
      <c r="I29" s="21" t="b">
        <f t="shared" si="0"/>
        <v>0</v>
      </c>
    </row>
    <row r="30" spans="1:9" ht="16.8" x14ac:dyDescent="0.4">
      <c r="A30" s="35" t="s">
        <v>28</v>
      </c>
      <c r="B30" s="23">
        <v>71</v>
      </c>
      <c r="C30" s="21">
        <v>582788374</v>
      </c>
      <c r="D30" s="21">
        <v>994826586</v>
      </c>
      <c r="E30" s="21">
        <v>3623822898</v>
      </c>
      <c r="F30" s="21">
        <v>3531056552</v>
      </c>
      <c r="G30" s="21">
        <v>3699242534</v>
      </c>
      <c r="H30" s="21">
        <v>560016705</v>
      </c>
      <c r="I30" s="21" t="b">
        <f t="shared" si="0"/>
        <v>0</v>
      </c>
    </row>
    <row r="31" spans="1:9" ht="16.8" x14ac:dyDescent="0.4">
      <c r="A31" s="35" t="s">
        <v>29</v>
      </c>
      <c r="B31" s="23">
        <v>75</v>
      </c>
      <c r="C31" s="21">
        <v>44043467803</v>
      </c>
      <c r="D31" s="21">
        <v>35617099244</v>
      </c>
      <c r="E31" s="21">
        <v>36998756618</v>
      </c>
      <c r="F31" s="21">
        <v>35130242350</v>
      </c>
      <c r="G31" s="21">
        <v>20359429008</v>
      </c>
      <c r="H31" s="21">
        <v>18432403804</v>
      </c>
      <c r="I31" s="21" t="b">
        <f t="shared" si="0"/>
        <v>0</v>
      </c>
    </row>
    <row r="32" spans="1:9" ht="16.8" x14ac:dyDescent="0.4">
      <c r="A32" s="35" t="s">
        <v>30</v>
      </c>
      <c r="B32" s="23">
        <v>77</v>
      </c>
      <c r="C32" s="21">
        <v>99187952530</v>
      </c>
      <c r="D32" s="21">
        <v>88503178194</v>
      </c>
      <c r="E32" s="21">
        <v>87046109340</v>
      </c>
      <c r="F32" s="21">
        <v>87653380890</v>
      </c>
      <c r="G32" s="21">
        <v>110127373488</v>
      </c>
      <c r="H32" s="21">
        <v>119174653183</v>
      </c>
      <c r="I32" s="21" t="b">
        <f t="shared" si="0"/>
        <v>0</v>
      </c>
    </row>
    <row r="33" spans="1:9" ht="16.8" x14ac:dyDescent="0.4">
      <c r="A33" s="35" t="s">
        <v>31</v>
      </c>
      <c r="B33" s="23">
        <v>78</v>
      </c>
      <c r="C33" s="21">
        <v>35970610973</v>
      </c>
      <c r="D33" s="21">
        <v>31491930422</v>
      </c>
      <c r="E33" s="21">
        <v>27537964599</v>
      </c>
      <c r="F33" s="21">
        <v>30067379657</v>
      </c>
      <c r="G33" s="21">
        <v>32273610621</v>
      </c>
      <c r="H33" s="21">
        <v>29599224023</v>
      </c>
      <c r="I33" s="21" t="b">
        <f t="shared" si="0"/>
        <v>0</v>
      </c>
    </row>
    <row r="34" spans="1:9" ht="16.8" x14ac:dyDescent="0.4">
      <c r="A34" s="35" t="s">
        <v>32</v>
      </c>
      <c r="B34" s="23">
        <v>79</v>
      </c>
      <c r="C34" s="21">
        <v>19926673237</v>
      </c>
      <c r="D34" s="21">
        <v>20366376741</v>
      </c>
      <c r="E34" s="21">
        <v>19342434617</v>
      </c>
      <c r="F34" s="21">
        <v>15730679919</v>
      </c>
      <c r="G34" s="21">
        <v>16406795354</v>
      </c>
      <c r="H34" s="21">
        <v>17037773294</v>
      </c>
      <c r="I34" s="21" t="b">
        <f t="shared" si="0"/>
        <v>0</v>
      </c>
    </row>
    <row r="35" spans="1:9" ht="16.8" x14ac:dyDescent="0.4">
      <c r="A35" s="35" t="s">
        <v>33</v>
      </c>
      <c r="B35" s="23">
        <v>83</v>
      </c>
      <c r="C35" s="21">
        <v>4253786549</v>
      </c>
      <c r="D35" s="21">
        <v>4043682257</v>
      </c>
      <c r="E35" s="21">
        <v>4422855662</v>
      </c>
      <c r="F35" s="21">
        <v>4507598321</v>
      </c>
      <c r="G35" s="21">
        <v>3556019265</v>
      </c>
      <c r="H35" s="21">
        <v>3868785530</v>
      </c>
      <c r="I35" s="21" t="b">
        <f t="shared" si="0"/>
        <v>0</v>
      </c>
    </row>
    <row r="36" spans="1:9" ht="16.8" x14ac:dyDescent="0.4">
      <c r="A36" s="35" t="s">
        <v>34</v>
      </c>
      <c r="B36" s="23">
        <v>84</v>
      </c>
      <c r="C36" s="21">
        <v>730900327</v>
      </c>
      <c r="D36" s="21">
        <v>796030793</v>
      </c>
      <c r="E36" s="21">
        <v>787962027</v>
      </c>
      <c r="F36" s="21">
        <v>903084866</v>
      </c>
      <c r="G36" s="21">
        <v>1203142057</v>
      </c>
      <c r="H36" s="21">
        <v>1011589972</v>
      </c>
      <c r="I36" s="21" t="b">
        <f t="shared" si="0"/>
        <v>0</v>
      </c>
    </row>
    <row r="37" spans="1:9" ht="16.8" x14ac:dyDescent="0.4">
      <c r="A37" s="35" t="s">
        <v>35</v>
      </c>
      <c r="B37" s="23">
        <v>85</v>
      </c>
      <c r="C37" s="21">
        <v>2504277932</v>
      </c>
      <c r="D37" s="21">
        <v>2428388804</v>
      </c>
      <c r="E37" s="21">
        <v>2425190645</v>
      </c>
      <c r="F37" s="21">
        <v>2092485828</v>
      </c>
      <c r="G37" s="21">
        <v>1937106692</v>
      </c>
      <c r="H37" s="21">
        <v>1836954275</v>
      </c>
      <c r="I37" s="21" t="b">
        <f t="shared" si="0"/>
        <v>0</v>
      </c>
    </row>
    <row r="38" spans="1:9" ht="16.8" x14ac:dyDescent="0.4">
      <c r="A38" s="35" t="s">
        <v>36</v>
      </c>
      <c r="B38" s="23">
        <v>87</v>
      </c>
      <c r="C38" s="21">
        <v>213991791</v>
      </c>
      <c r="D38" s="21">
        <v>242890134</v>
      </c>
      <c r="E38" s="21">
        <v>271752900</v>
      </c>
      <c r="F38" s="21">
        <v>237774927</v>
      </c>
      <c r="G38" s="21">
        <v>216600417</v>
      </c>
      <c r="H38" s="21">
        <v>227872082</v>
      </c>
      <c r="I38" s="21" t="b">
        <f t="shared" si="0"/>
        <v>0</v>
      </c>
    </row>
    <row r="39" spans="1:9" ht="16.8" x14ac:dyDescent="0.4">
      <c r="A39" s="35" t="s">
        <v>37</v>
      </c>
      <c r="B39" s="23">
        <v>88</v>
      </c>
      <c r="C39" s="21">
        <v>51464340</v>
      </c>
      <c r="D39" s="21">
        <v>29950002</v>
      </c>
      <c r="E39" s="21">
        <v>0</v>
      </c>
      <c r="F39" s="21">
        <v>0</v>
      </c>
      <c r="G39" s="21">
        <v>0</v>
      </c>
      <c r="H39" s="21">
        <v>0</v>
      </c>
      <c r="I39" s="21" t="b">
        <f t="shared" si="0"/>
        <v>0</v>
      </c>
    </row>
    <row r="40" spans="1:9" ht="16.8" x14ac:dyDescent="0.4">
      <c r="A40" s="35" t="s">
        <v>38</v>
      </c>
      <c r="B40" s="23">
        <v>89</v>
      </c>
      <c r="C40" s="21">
        <v>1601340730</v>
      </c>
      <c r="D40" s="21">
        <v>1031991770</v>
      </c>
      <c r="E40" s="21">
        <v>1010145830</v>
      </c>
      <c r="F40" s="21">
        <v>1108212450</v>
      </c>
      <c r="G40" s="21">
        <v>653966110</v>
      </c>
      <c r="H40" s="21">
        <v>854203810</v>
      </c>
      <c r="I40" s="21" t="b">
        <f t="shared" si="0"/>
        <v>0</v>
      </c>
    </row>
    <row r="41" spans="1:9" ht="16.8" x14ac:dyDescent="0.4">
      <c r="A41" s="35" t="s">
        <v>39</v>
      </c>
      <c r="B41" s="23">
        <v>91</v>
      </c>
      <c r="C41" s="21">
        <v>18813366871</v>
      </c>
      <c r="D41" s="21">
        <v>19296090254</v>
      </c>
      <c r="E41" s="21">
        <v>19480892388</v>
      </c>
      <c r="F41" s="21">
        <v>18864109704</v>
      </c>
      <c r="G41" s="21">
        <v>19388624027</v>
      </c>
      <c r="H41" s="21">
        <v>19806203214</v>
      </c>
      <c r="I41" s="21" t="b">
        <f t="shared" si="0"/>
        <v>0</v>
      </c>
    </row>
    <row r="42" spans="1:9" ht="16.8" x14ac:dyDescent="0.4">
      <c r="A42" s="35" t="s">
        <v>40</v>
      </c>
      <c r="B42" s="23">
        <v>92</v>
      </c>
      <c r="C42" s="21">
        <v>628446480</v>
      </c>
      <c r="D42" s="21">
        <v>693789687</v>
      </c>
      <c r="E42" s="21">
        <v>668275097</v>
      </c>
      <c r="F42" s="21">
        <v>0</v>
      </c>
      <c r="G42" s="21">
        <v>0</v>
      </c>
      <c r="H42" s="21">
        <v>0</v>
      </c>
      <c r="I42" s="21" t="b">
        <f t="shared" si="0"/>
        <v>0</v>
      </c>
    </row>
    <row r="43" spans="1:9" ht="16.8" x14ac:dyDescent="0.4">
      <c r="A43" s="35" t="s">
        <v>41</v>
      </c>
      <c r="B43" s="23">
        <v>94</v>
      </c>
      <c r="C43" s="21">
        <v>1690281902</v>
      </c>
      <c r="D43" s="21">
        <v>1511441483</v>
      </c>
      <c r="E43" s="21">
        <v>1693134393</v>
      </c>
      <c r="F43" s="21">
        <v>1828315128</v>
      </c>
      <c r="G43" s="21">
        <v>1776346969</v>
      </c>
      <c r="H43" s="21">
        <v>1650547648</v>
      </c>
      <c r="I43" s="21" t="b">
        <f t="shared" si="0"/>
        <v>0</v>
      </c>
    </row>
    <row r="44" spans="1:9" ht="16.8" x14ac:dyDescent="0.4">
      <c r="A44" s="35" t="s">
        <v>42</v>
      </c>
      <c r="B44" s="23">
        <v>95</v>
      </c>
      <c r="C44" s="21">
        <v>1647065264</v>
      </c>
      <c r="D44" s="21">
        <v>1362031041</v>
      </c>
      <c r="E44" s="21">
        <v>0</v>
      </c>
      <c r="F44" s="21">
        <v>0</v>
      </c>
      <c r="G44" s="21">
        <v>0</v>
      </c>
      <c r="H44" s="21">
        <v>0</v>
      </c>
      <c r="I44" s="21" t="b">
        <f t="shared" si="0"/>
        <v>0</v>
      </c>
    </row>
    <row r="45" spans="1:9" ht="16.8" x14ac:dyDescent="0.4">
      <c r="A45" s="35" t="s">
        <v>43</v>
      </c>
      <c r="B45" s="23">
        <v>96</v>
      </c>
      <c r="C45" s="21">
        <v>4804667857</v>
      </c>
      <c r="D45" s="21">
        <v>3940957942</v>
      </c>
      <c r="E45" s="21">
        <v>3732205631</v>
      </c>
      <c r="F45" s="21">
        <v>2270096899</v>
      </c>
      <c r="G45" s="21">
        <v>326178606</v>
      </c>
      <c r="H45" s="21">
        <v>967080</v>
      </c>
      <c r="I45" s="21" t="b">
        <f t="shared" si="0"/>
        <v>0</v>
      </c>
    </row>
    <row r="46" spans="1:9" ht="16.8" x14ac:dyDescent="0.4">
      <c r="A46" s="35" t="s">
        <v>44</v>
      </c>
      <c r="B46" s="23">
        <v>99</v>
      </c>
      <c r="C46" s="21">
        <v>19741780577</v>
      </c>
      <c r="D46" s="21">
        <v>22912824193</v>
      </c>
      <c r="E46" s="21">
        <v>21569045011</v>
      </c>
      <c r="F46" s="21">
        <v>20679985126</v>
      </c>
      <c r="G46" s="21">
        <v>19262935643</v>
      </c>
      <c r="H46" s="21">
        <v>20859212511</v>
      </c>
      <c r="I46" s="21" t="b">
        <f t="shared" si="0"/>
        <v>0</v>
      </c>
    </row>
    <row r="47" spans="1:9" ht="16.8" x14ac:dyDescent="0.4">
      <c r="A47" s="35" t="s">
        <v>45</v>
      </c>
      <c r="B47" s="23">
        <v>100</v>
      </c>
      <c r="C47" s="21">
        <v>430720649344</v>
      </c>
      <c r="D47" s="21">
        <v>438960053381</v>
      </c>
      <c r="E47" s="21">
        <v>449960877556</v>
      </c>
      <c r="F47" s="21">
        <v>479246009577</v>
      </c>
      <c r="G47" s="21">
        <v>486591665958</v>
      </c>
      <c r="H47" s="21">
        <v>582346984689</v>
      </c>
      <c r="I47" s="21" t="b">
        <f t="shared" si="0"/>
        <v>0</v>
      </c>
    </row>
    <row r="48" spans="1:9" ht="16.8" x14ac:dyDescent="0.4">
      <c r="A48" s="35" t="s">
        <v>46</v>
      </c>
      <c r="B48" s="23">
        <v>102</v>
      </c>
      <c r="C48" s="21">
        <v>903867507</v>
      </c>
      <c r="D48" s="21">
        <v>851328322</v>
      </c>
      <c r="E48" s="21">
        <v>651104941</v>
      </c>
      <c r="F48" s="21">
        <v>821522017</v>
      </c>
      <c r="G48" s="21">
        <v>973332973</v>
      </c>
      <c r="H48" s="21">
        <v>966479030</v>
      </c>
      <c r="I48" s="21" t="b">
        <f t="shared" si="0"/>
        <v>0</v>
      </c>
    </row>
    <row r="49" spans="1:9" ht="16.8" x14ac:dyDescent="0.4">
      <c r="A49" s="35" t="s">
        <v>47</v>
      </c>
      <c r="B49" s="23">
        <v>103</v>
      </c>
      <c r="C49" s="21">
        <v>145824457331</v>
      </c>
      <c r="D49" s="21">
        <v>152500452798.5</v>
      </c>
      <c r="E49" s="21">
        <v>125135987452</v>
      </c>
      <c r="F49" s="21">
        <v>101391286749</v>
      </c>
      <c r="G49" s="21">
        <v>80572549055</v>
      </c>
      <c r="H49" s="21">
        <v>78266374896</v>
      </c>
      <c r="I49" s="21" t="b">
        <f t="shared" si="0"/>
        <v>0</v>
      </c>
    </row>
    <row r="50" spans="1:9" ht="16.8" x14ac:dyDescent="0.4">
      <c r="A50" s="35" t="s">
        <v>48</v>
      </c>
      <c r="B50" s="23">
        <v>104</v>
      </c>
      <c r="C50" s="21">
        <v>397705114</v>
      </c>
      <c r="D50" s="21">
        <v>633739014</v>
      </c>
      <c r="E50" s="21">
        <v>686834794</v>
      </c>
      <c r="F50" s="21">
        <v>0</v>
      </c>
      <c r="G50" s="21">
        <v>0</v>
      </c>
      <c r="H50" s="21">
        <v>0</v>
      </c>
      <c r="I50" s="21" t="b">
        <f t="shared" si="0"/>
        <v>0</v>
      </c>
    </row>
    <row r="51" spans="1:9" ht="16.8" x14ac:dyDescent="0.4">
      <c r="A51" s="35" t="s">
        <v>49</v>
      </c>
      <c r="B51" s="23">
        <v>107</v>
      </c>
      <c r="C51" s="21">
        <v>102188189172</v>
      </c>
      <c r="D51" s="21">
        <v>98367943000</v>
      </c>
      <c r="E51" s="21">
        <v>99636439400</v>
      </c>
      <c r="F51" s="21">
        <v>93529671700</v>
      </c>
      <c r="G51" s="21">
        <v>87433219465</v>
      </c>
      <c r="H51" s="21">
        <v>88018690800</v>
      </c>
      <c r="I51" s="21" t="b">
        <f t="shared" si="0"/>
        <v>0</v>
      </c>
    </row>
    <row r="52" spans="1:9" ht="16.8" x14ac:dyDescent="0.4">
      <c r="A52" s="35" t="s">
        <v>50</v>
      </c>
      <c r="B52" s="23">
        <v>108</v>
      </c>
      <c r="C52" s="21">
        <v>62990786545</v>
      </c>
      <c r="D52" s="21">
        <v>69392615429</v>
      </c>
      <c r="E52" s="21">
        <v>69436294240</v>
      </c>
      <c r="F52" s="21">
        <v>68136899126</v>
      </c>
      <c r="G52" s="21">
        <v>65655319760</v>
      </c>
      <c r="H52" s="21">
        <v>57702922913</v>
      </c>
      <c r="I52" s="21" t="b">
        <f t="shared" si="0"/>
        <v>0</v>
      </c>
    </row>
    <row r="53" spans="1:9" ht="16.8" x14ac:dyDescent="0.4">
      <c r="A53" s="35" t="s">
        <v>51</v>
      </c>
      <c r="B53" s="23">
        <v>113</v>
      </c>
      <c r="C53" s="21">
        <v>180137459</v>
      </c>
      <c r="D53" s="21">
        <v>107303236</v>
      </c>
      <c r="E53" s="21">
        <v>635714203</v>
      </c>
      <c r="F53" s="21">
        <v>425472413</v>
      </c>
      <c r="G53" s="21">
        <v>262677179</v>
      </c>
      <c r="H53" s="21">
        <v>188029352</v>
      </c>
      <c r="I53" s="21" t="b">
        <f t="shared" si="0"/>
        <v>0</v>
      </c>
    </row>
    <row r="54" spans="1:9" ht="16.8" x14ac:dyDescent="0.4">
      <c r="A54" s="35" t="s">
        <v>52</v>
      </c>
      <c r="B54" s="23">
        <v>114</v>
      </c>
      <c r="C54" s="21">
        <v>23838703938</v>
      </c>
      <c r="D54" s="21">
        <v>29322280820</v>
      </c>
      <c r="E54" s="21">
        <v>31061706966</v>
      </c>
      <c r="F54" s="21">
        <v>30700809395</v>
      </c>
      <c r="G54" s="21">
        <v>9062366022</v>
      </c>
      <c r="H54" s="21">
        <v>3880125013</v>
      </c>
      <c r="I54" s="21" t="b">
        <f t="shared" si="0"/>
        <v>0</v>
      </c>
    </row>
    <row r="55" spans="1:9" ht="16.8" x14ac:dyDescent="0.4">
      <c r="A55" s="35" t="s">
        <v>53</v>
      </c>
      <c r="B55" s="23">
        <v>115</v>
      </c>
      <c r="C55" s="21">
        <v>5821233312</v>
      </c>
      <c r="D55" s="21">
        <v>5302164779</v>
      </c>
      <c r="E55" s="21">
        <v>5692943814</v>
      </c>
      <c r="F55" s="21">
        <v>6556231586</v>
      </c>
      <c r="G55" s="21">
        <v>6670120628</v>
      </c>
      <c r="H55" s="21">
        <v>6722263521</v>
      </c>
      <c r="I55" s="21" t="b">
        <f t="shared" si="0"/>
        <v>0</v>
      </c>
    </row>
    <row r="56" spans="1:9" ht="16.8" x14ac:dyDescent="0.4">
      <c r="A56" s="35" t="s">
        <v>54</v>
      </c>
      <c r="B56" s="23">
        <v>119</v>
      </c>
      <c r="C56" s="21">
        <v>5918433</v>
      </c>
      <c r="D56" s="21">
        <v>7161169</v>
      </c>
      <c r="E56" s="21">
        <v>6712343</v>
      </c>
      <c r="F56" s="21">
        <v>5957577</v>
      </c>
      <c r="G56" s="21">
        <v>5262580</v>
      </c>
      <c r="H56" s="21">
        <v>1241659</v>
      </c>
      <c r="I56" s="21" t="b">
        <f t="shared" si="0"/>
        <v>0</v>
      </c>
    </row>
    <row r="57" spans="1:9" ht="16.8" x14ac:dyDescent="0.4">
      <c r="A57" s="35" t="s">
        <v>55</v>
      </c>
      <c r="B57" s="23">
        <v>121</v>
      </c>
      <c r="C57" s="21">
        <v>0</v>
      </c>
      <c r="D57" s="21">
        <v>117244469</v>
      </c>
      <c r="E57" s="21">
        <v>114542351</v>
      </c>
      <c r="F57" s="21">
        <v>214065847</v>
      </c>
      <c r="G57" s="21">
        <v>162187470</v>
      </c>
      <c r="H57" s="21">
        <v>0</v>
      </c>
      <c r="I57" s="21" t="b">
        <f t="shared" si="0"/>
        <v>0</v>
      </c>
    </row>
    <row r="58" spans="1:9" ht="16.8" x14ac:dyDescent="0.4">
      <c r="A58" s="35" t="s">
        <v>56</v>
      </c>
      <c r="B58" s="23">
        <v>122</v>
      </c>
      <c r="C58" s="21">
        <v>3410449068</v>
      </c>
      <c r="D58" s="21">
        <v>3753838004</v>
      </c>
      <c r="E58" s="21">
        <v>3607756891</v>
      </c>
      <c r="F58" s="21">
        <v>3755197780</v>
      </c>
      <c r="G58" s="21">
        <v>3107665986</v>
      </c>
      <c r="H58" s="21">
        <v>3328396885</v>
      </c>
      <c r="I58" s="21" t="b">
        <f t="shared" si="0"/>
        <v>0</v>
      </c>
    </row>
    <row r="59" spans="1:9" ht="16.8" x14ac:dyDescent="0.4">
      <c r="A59" s="35" t="s">
        <v>57</v>
      </c>
      <c r="B59" s="23">
        <v>123</v>
      </c>
      <c r="C59" s="21">
        <v>18294978268</v>
      </c>
      <c r="D59" s="21">
        <v>11066355579</v>
      </c>
      <c r="E59" s="21">
        <v>11200597712</v>
      </c>
      <c r="F59" s="21">
        <v>10590754968</v>
      </c>
      <c r="G59" s="21">
        <v>11514442180</v>
      </c>
      <c r="H59" s="21">
        <v>11581364129</v>
      </c>
      <c r="I59" s="21" t="b">
        <f t="shared" si="0"/>
        <v>0</v>
      </c>
    </row>
    <row r="60" spans="1:9" ht="16.8" x14ac:dyDescent="0.4">
      <c r="A60" s="35" t="s">
        <v>58</v>
      </c>
      <c r="B60" s="23">
        <v>124</v>
      </c>
      <c r="C60" s="21">
        <v>6300782000</v>
      </c>
      <c r="D60" s="21">
        <v>6841592000</v>
      </c>
      <c r="E60" s="21">
        <v>7344487000</v>
      </c>
      <c r="F60" s="21">
        <v>7441840000</v>
      </c>
      <c r="G60" s="21">
        <v>6851734000</v>
      </c>
      <c r="H60" s="21">
        <v>7005004000</v>
      </c>
      <c r="I60" s="21" t="b">
        <f t="shared" si="0"/>
        <v>0</v>
      </c>
    </row>
    <row r="61" spans="1:9" ht="16.8" x14ac:dyDescent="0.4">
      <c r="A61" s="35" t="s">
        <v>59</v>
      </c>
      <c r="B61" s="23">
        <v>131</v>
      </c>
      <c r="C61" s="21">
        <v>7058921271</v>
      </c>
      <c r="D61" s="21">
        <v>7446242793</v>
      </c>
      <c r="E61" s="21">
        <v>7208057243</v>
      </c>
      <c r="F61" s="21">
        <v>7391246180</v>
      </c>
      <c r="G61" s="21">
        <v>5724292677</v>
      </c>
      <c r="H61" s="21">
        <v>3497458275</v>
      </c>
      <c r="I61" s="21" t="b">
        <f t="shared" si="0"/>
        <v>0</v>
      </c>
    </row>
    <row r="62" spans="1:9" ht="16.8" x14ac:dyDescent="0.4">
      <c r="A62" s="35" t="s">
        <v>60</v>
      </c>
      <c r="B62" s="23">
        <v>132</v>
      </c>
      <c r="C62" s="21">
        <v>4197205281</v>
      </c>
      <c r="D62" s="21">
        <v>3809596850</v>
      </c>
      <c r="E62" s="21">
        <v>3505113706</v>
      </c>
      <c r="F62" s="21">
        <v>4049727861</v>
      </c>
      <c r="G62" s="21">
        <v>4572657780</v>
      </c>
      <c r="H62" s="21">
        <v>4131096226</v>
      </c>
      <c r="I62" s="21" t="b">
        <f t="shared" si="0"/>
        <v>0</v>
      </c>
    </row>
    <row r="63" spans="1:9" ht="16.8" x14ac:dyDescent="0.4">
      <c r="A63" s="35" t="s">
        <v>61</v>
      </c>
      <c r="B63" s="23">
        <v>133</v>
      </c>
      <c r="C63" s="21">
        <v>105937948671</v>
      </c>
      <c r="D63" s="21">
        <v>110657905568</v>
      </c>
      <c r="E63" s="21">
        <v>111829264677</v>
      </c>
      <c r="F63" s="21">
        <v>114200860207</v>
      </c>
      <c r="G63" s="21">
        <v>125897780376</v>
      </c>
      <c r="H63" s="21">
        <v>136275781672</v>
      </c>
      <c r="I63" s="21" t="b">
        <f t="shared" si="0"/>
        <v>0</v>
      </c>
    </row>
    <row r="64" spans="1:9" ht="16.8" x14ac:dyDescent="0.4">
      <c r="A64" s="35" t="s">
        <v>62</v>
      </c>
      <c r="B64" s="23">
        <v>134</v>
      </c>
      <c r="C64" s="21">
        <v>45475356559</v>
      </c>
      <c r="D64" s="21">
        <v>49194353855</v>
      </c>
      <c r="E64" s="21">
        <v>49878196247</v>
      </c>
      <c r="F64" s="21">
        <v>52242162651</v>
      </c>
      <c r="G64" s="21">
        <v>53536660415</v>
      </c>
      <c r="H64" s="21">
        <v>51068675444</v>
      </c>
      <c r="I64" s="21" t="b">
        <f t="shared" si="0"/>
        <v>0</v>
      </c>
    </row>
    <row r="65" spans="1:9" ht="16.8" x14ac:dyDescent="0.4">
      <c r="A65" s="35" t="s">
        <v>63</v>
      </c>
      <c r="B65" s="23">
        <v>136</v>
      </c>
      <c r="C65" s="21">
        <v>64265242</v>
      </c>
      <c r="D65" s="21">
        <v>59013080</v>
      </c>
      <c r="E65" s="21">
        <v>52996188</v>
      </c>
      <c r="F65" s="21">
        <v>45085264</v>
      </c>
      <c r="G65" s="21">
        <v>44222752</v>
      </c>
      <c r="H65" s="21">
        <v>39235812</v>
      </c>
      <c r="I65" s="21" t="b">
        <f t="shared" si="0"/>
        <v>0</v>
      </c>
    </row>
    <row r="66" spans="1:9" ht="16.8" x14ac:dyDescent="0.4">
      <c r="A66" s="35" t="s">
        <v>64</v>
      </c>
      <c r="B66" s="23">
        <v>139</v>
      </c>
      <c r="C66" s="21">
        <v>17804302444</v>
      </c>
      <c r="D66" s="21">
        <v>16633543620</v>
      </c>
      <c r="E66" s="21">
        <v>10395467302</v>
      </c>
      <c r="F66" s="21">
        <v>9801179168</v>
      </c>
      <c r="G66" s="21">
        <v>8967599212</v>
      </c>
      <c r="H66" s="21">
        <v>5257119570</v>
      </c>
      <c r="I66" s="21" t="b">
        <f t="shared" si="0"/>
        <v>0</v>
      </c>
    </row>
    <row r="67" spans="1:9" ht="16.8" x14ac:dyDescent="0.4">
      <c r="A67" s="35" t="s">
        <v>65</v>
      </c>
      <c r="B67" s="23">
        <v>142</v>
      </c>
      <c r="C67" s="21">
        <v>1273598283</v>
      </c>
      <c r="D67" s="21">
        <v>1455885500</v>
      </c>
      <c r="E67" s="21">
        <v>1316747200</v>
      </c>
      <c r="F67" s="21">
        <v>1329257400</v>
      </c>
      <c r="G67" s="21">
        <v>1261096500</v>
      </c>
      <c r="H67" s="21">
        <v>1029012700</v>
      </c>
      <c r="I67" s="21" t="b">
        <f t="shared" si="0"/>
        <v>0</v>
      </c>
    </row>
    <row r="68" spans="1:9" ht="16.8" x14ac:dyDescent="0.4">
      <c r="A68" s="35" t="s">
        <v>66</v>
      </c>
      <c r="B68" s="23">
        <v>143</v>
      </c>
      <c r="C68" s="21">
        <v>41028938628</v>
      </c>
      <c r="D68" s="21">
        <v>41683581704</v>
      </c>
      <c r="E68" s="21">
        <v>41304085908</v>
      </c>
      <c r="F68" s="21">
        <v>40889967136</v>
      </c>
      <c r="G68" s="21">
        <v>40373898620</v>
      </c>
      <c r="H68" s="21">
        <v>40456195712</v>
      </c>
      <c r="I68" s="21" t="b">
        <f t="shared" ref="I68:I131" si="1">(COUNTA($C$1:$H$1)=COUNTIF(C68:H68,"0"))</f>
        <v>0</v>
      </c>
    </row>
    <row r="69" spans="1:9" ht="16.8" x14ac:dyDescent="0.4">
      <c r="A69" s="35" t="s">
        <v>67</v>
      </c>
      <c r="B69" s="23">
        <v>144</v>
      </c>
      <c r="C69" s="21">
        <v>1039750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1" t="b">
        <f t="shared" si="1"/>
        <v>0</v>
      </c>
    </row>
    <row r="70" spans="1:9" ht="16.8" x14ac:dyDescent="0.4">
      <c r="A70" s="35" t="s">
        <v>68</v>
      </c>
      <c r="B70" s="23">
        <v>145</v>
      </c>
      <c r="C70" s="21">
        <v>26218944</v>
      </c>
      <c r="D70" s="21">
        <v>28136808</v>
      </c>
      <c r="E70" s="21">
        <v>29056716</v>
      </c>
      <c r="F70" s="21">
        <v>27160237</v>
      </c>
      <c r="G70" s="21">
        <v>25676018</v>
      </c>
      <c r="H70" s="21">
        <v>27327381</v>
      </c>
      <c r="I70" s="21" t="b">
        <f t="shared" si="1"/>
        <v>0</v>
      </c>
    </row>
    <row r="71" spans="1:9" ht="16.8" x14ac:dyDescent="0.4">
      <c r="A71" s="35" t="s">
        <v>69</v>
      </c>
      <c r="B71" s="23">
        <v>147</v>
      </c>
      <c r="C71" s="21">
        <v>27925833405</v>
      </c>
      <c r="D71" s="21">
        <v>21518459073</v>
      </c>
      <c r="E71" s="21">
        <v>5110931040</v>
      </c>
      <c r="F71" s="21">
        <v>13875283376</v>
      </c>
      <c r="G71" s="21">
        <v>49830184500</v>
      </c>
      <c r="H71" s="21">
        <v>57209702028</v>
      </c>
      <c r="I71" s="21" t="b">
        <f t="shared" si="1"/>
        <v>0</v>
      </c>
    </row>
    <row r="72" spans="1:9" ht="16.8" x14ac:dyDescent="0.4">
      <c r="A72" s="35" t="s">
        <v>70</v>
      </c>
      <c r="B72" s="23">
        <v>148</v>
      </c>
      <c r="C72" s="21">
        <v>33179133800</v>
      </c>
      <c r="D72" s="21">
        <v>38885785700</v>
      </c>
      <c r="E72" s="21">
        <v>35871974000</v>
      </c>
      <c r="F72" s="21">
        <v>34283205231</v>
      </c>
      <c r="G72" s="21">
        <v>27529066164</v>
      </c>
      <c r="H72" s="21">
        <v>24441907700</v>
      </c>
      <c r="I72" s="21" t="b">
        <f t="shared" si="1"/>
        <v>0</v>
      </c>
    </row>
    <row r="73" spans="1:9" ht="16.8" x14ac:dyDescent="0.4">
      <c r="A73" s="35" t="s">
        <v>71</v>
      </c>
      <c r="B73" s="23">
        <v>149</v>
      </c>
      <c r="C73" s="21">
        <v>3039882319</v>
      </c>
      <c r="D73" s="21">
        <v>4099180080</v>
      </c>
      <c r="E73" s="21">
        <v>4383071749</v>
      </c>
      <c r="F73" s="21">
        <v>4474136785</v>
      </c>
      <c r="G73" s="21">
        <v>4195947701</v>
      </c>
      <c r="H73" s="21">
        <v>4028606514</v>
      </c>
      <c r="I73" s="21" t="b">
        <f t="shared" si="1"/>
        <v>0</v>
      </c>
    </row>
    <row r="74" spans="1:9" ht="16.8" x14ac:dyDescent="0.4">
      <c r="A74" s="35" t="s">
        <v>72</v>
      </c>
      <c r="B74" s="23">
        <v>150</v>
      </c>
      <c r="C74" s="21">
        <v>1511227092</v>
      </c>
      <c r="D74" s="21">
        <v>1442158467</v>
      </c>
      <c r="E74" s="21">
        <v>0</v>
      </c>
      <c r="F74" s="21">
        <v>0</v>
      </c>
      <c r="G74" s="21">
        <v>0</v>
      </c>
      <c r="H74" s="21">
        <v>0</v>
      </c>
      <c r="I74" s="21" t="b">
        <f t="shared" si="1"/>
        <v>0</v>
      </c>
    </row>
    <row r="75" spans="1:9" ht="16.8" x14ac:dyDescent="0.4">
      <c r="A75" s="35" t="s">
        <v>73</v>
      </c>
      <c r="B75" s="23">
        <v>151</v>
      </c>
      <c r="C75" s="21">
        <v>5605438000</v>
      </c>
      <c r="D75" s="21">
        <v>5642119023</v>
      </c>
      <c r="E75" s="21">
        <v>6079472600</v>
      </c>
      <c r="F75" s="21">
        <v>6469605500</v>
      </c>
      <c r="G75" s="21">
        <v>5977525200</v>
      </c>
      <c r="H75" s="21">
        <v>3891252200</v>
      </c>
      <c r="I75" s="21" t="b">
        <f t="shared" si="1"/>
        <v>0</v>
      </c>
    </row>
    <row r="76" spans="1:9" ht="16.8" x14ac:dyDescent="0.4">
      <c r="A76" s="35" t="s">
        <v>74</v>
      </c>
      <c r="B76" s="23">
        <v>153</v>
      </c>
      <c r="C76" s="21">
        <v>877317799</v>
      </c>
      <c r="D76" s="21">
        <v>918686756</v>
      </c>
      <c r="E76" s="21">
        <v>746466066</v>
      </c>
      <c r="F76" s="21">
        <v>638232630</v>
      </c>
      <c r="G76" s="21">
        <v>633889620</v>
      </c>
      <c r="H76" s="21">
        <v>474909987</v>
      </c>
      <c r="I76" s="21" t="b">
        <f t="shared" si="1"/>
        <v>0</v>
      </c>
    </row>
    <row r="77" spans="1:9" ht="16.8" x14ac:dyDescent="0.4">
      <c r="A77" s="35" t="s">
        <v>75</v>
      </c>
      <c r="B77" s="23">
        <v>154</v>
      </c>
      <c r="C77" s="21">
        <v>2536609349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 t="b">
        <f t="shared" si="1"/>
        <v>0</v>
      </c>
    </row>
    <row r="78" spans="1:9" ht="16.8" x14ac:dyDescent="0.4">
      <c r="A78" s="35" t="s">
        <v>76</v>
      </c>
      <c r="B78" s="23">
        <v>157</v>
      </c>
      <c r="C78" s="21">
        <v>101710406571</v>
      </c>
      <c r="D78" s="21">
        <v>95259136885</v>
      </c>
      <c r="E78" s="21">
        <v>83488385978</v>
      </c>
      <c r="F78" s="21">
        <v>62533823234</v>
      </c>
      <c r="G78" s="21">
        <v>50933316999</v>
      </c>
      <c r="H78" s="21">
        <v>64536624915</v>
      </c>
      <c r="I78" s="21" t="b">
        <f t="shared" si="1"/>
        <v>0</v>
      </c>
    </row>
    <row r="79" spans="1:9" ht="16.8" x14ac:dyDescent="0.4">
      <c r="A79" s="35" t="s">
        <v>77</v>
      </c>
      <c r="B79" s="23">
        <v>158</v>
      </c>
      <c r="C79" s="21">
        <v>9923661600</v>
      </c>
      <c r="D79" s="21">
        <v>8421237375</v>
      </c>
      <c r="E79" s="21">
        <v>8880393410</v>
      </c>
      <c r="F79" s="21">
        <v>9676358760</v>
      </c>
      <c r="G79" s="21">
        <v>11260640433</v>
      </c>
      <c r="H79" s="21">
        <v>12182086614</v>
      </c>
      <c r="I79" s="21" t="b">
        <f t="shared" si="1"/>
        <v>0</v>
      </c>
    </row>
    <row r="80" spans="1:9" ht="16.8" x14ac:dyDescent="0.4">
      <c r="A80" s="35" t="s">
        <v>78</v>
      </c>
      <c r="B80" s="23">
        <v>162</v>
      </c>
      <c r="C80" s="21">
        <v>363374580</v>
      </c>
      <c r="D80" s="21">
        <v>415164156</v>
      </c>
      <c r="E80" s="21">
        <v>605188036</v>
      </c>
      <c r="F80" s="21">
        <v>966095630</v>
      </c>
      <c r="G80" s="21">
        <v>900591297</v>
      </c>
      <c r="H80" s="21">
        <v>400008865</v>
      </c>
      <c r="I80" s="21" t="b">
        <f t="shared" si="1"/>
        <v>0</v>
      </c>
    </row>
    <row r="81" spans="1:9" ht="16.8" x14ac:dyDescent="0.4">
      <c r="A81" s="35" t="s">
        <v>79</v>
      </c>
      <c r="B81" s="23">
        <v>164</v>
      </c>
      <c r="C81" s="21">
        <v>1238962365</v>
      </c>
      <c r="D81" s="21">
        <v>2009537275</v>
      </c>
      <c r="E81" s="21">
        <v>2199775412</v>
      </c>
      <c r="F81" s="21">
        <v>2175016484</v>
      </c>
      <c r="G81" s="21">
        <v>2092229414</v>
      </c>
      <c r="H81" s="21">
        <v>2225906530</v>
      </c>
      <c r="I81" s="21" t="b">
        <f t="shared" si="1"/>
        <v>0</v>
      </c>
    </row>
    <row r="82" spans="1:9" ht="16.8" x14ac:dyDescent="0.4">
      <c r="A82" s="35" t="s">
        <v>80</v>
      </c>
      <c r="B82" s="23">
        <v>165</v>
      </c>
      <c r="C82" s="21">
        <v>442308577</v>
      </c>
      <c r="D82" s="21">
        <v>261484503</v>
      </c>
      <c r="E82" s="21">
        <v>290733479</v>
      </c>
      <c r="F82" s="21">
        <v>3375925</v>
      </c>
      <c r="G82" s="21">
        <v>163940089</v>
      </c>
      <c r="H82" s="21">
        <v>190605419</v>
      </c>
      <c r="I82" s="21" t="b">
        <f t="shared" si="1"/>
        <v>0</v>
      </c>
    </row>
    <row r="83" spans="1:9" ht="16.8" x14ac:dyDescent="0.4">
      <c r="A83" s="35" t="s">
        <v>81</v>
      </c>
      <c r="B83" s="23">
        <v>167</v>
      </c>
      <c r="C83" s="21">
        <v>3236615672</v>
      </c>
      <c r="D83" s="21">
        <v>3394865862</v>
      </c>
      <c r="E83" s="21">
        <v>2616401000</v>
      </c>
      <c r="F83" s="21">
        <v>2251059138</v>
      </c>
      <c r="G83" s="21">
        <v>1963383960</v>
      </c>
      <c r="H83" s="21">
        <v>2169324083</v>
      </c>
      <c r="I83" s="21" t="b">
        <f t="shared" si="1"/>
        <v>0</v>
      </c>
    </row>
    <row r="84" spans="1:9" ht="16.8" x14ac:dyDescent="0.4">
      <c r="A84" s="35" t="s">
        <v>82</v>
      </c>
      <c r="B84" s="23">
        <v>169</v>
      </c>
      <c r="C84" s="21">
        <v>10742292</v>
      </c>
      <c r="D84" s="21">
        <v>10450161</v>
      </c>
      <c r="E84" s="21">
        <v>9828790</v>
      </c>
      <c r="F84" s="21">
        <v>7263788</v>
      </c>
      <c r="G84" s="21">
        <v>1934601</v>
      </c>
      <c r="H84" s="21">
        <v>0</v>
      </c>
      <c r="I84" s="21" t="b">
        <f t="shared" si="1"/>
        <v>0</v>
      </c>
    </row>
    <row r="85" spans="1:9" ht="16.8" x14ac:dyDescent="0.4">
      <c r="A85" s="35" t="s">
        <v>83</v>
      </c>
      <c r="B85" s="23">
        <v>171</v>
      </c>
      <c r="C85" s="21">
        <v>1111552010</v>
      </c>
      <c r="D85" s="21">
        <v>1254144951</v>
      </c>
      <c r="E85" s="21">
        <v>1134127660</v>
      </c>
      <c r="F85" s="21">
        <v>1667623013</v>
      </c>
      <c r="G85" s="21">
        <v>1331347870</v>
      </c>
      <c r="H85" s="21">
        <v>1075534316</v>
      </c>
      <c r="I85" s="21" t="b">
        <f t="shared" si="1"/>
        <v>0</v>
      </c>
    </row>
    <row r="86" spans="1:9" ht="16.8" x14ac:dyDescent="0.4">
      <c r="A86" s="35" t="s">
        <v>84</v>
      </c>
      <c r="B86" s="23">
        <v>173</v>
      </c>
      <c r="C86" s="21">
        <v>2579661865</v>
      </c>
      <c r="D86" s="21">
        <v>2224477176</v>
      </c>
      <c r="E86" s="21">
        <v>1951647995</v>
      </c>
      <c r="F86" s="21">
        <v>1608158553</v>
      </c>
      <c r="G86" s="21">
        <v>1819280749</v>
      </c>
      <c r="H86" s="21">
        <v>2154480497</v>
      </c>
      <c r="I86" s="21" t="b">
        <f t="shared" si="1"/>
        <v>0</v>
      </c>
    </row>
    <row r="87" spans="1:9" ht="16.8" x14ac:dyDescent="0.4">
      <c r="A87" s="35" t="s">
        <v>85</v>
      </c>
      <c r="B87" s="23">
        <v>175</v>
      </c>
      <c r="C87" s="21">
        <v>12329206465</v>
      </c>
      <c r="D87" s="21">
        <v>11308446212</v>
      </c>
      <c r="E87" s="21">
        <v>11277751828</v>
      </c>
      <c r="F87" s="21">
        <v>10690260315</v>
      </c>
      <c r="G87" s="21">
        <v>10405278040</v>
      </c>
      <c r="H87" s="21">
        <v>10697091313</v>
      </c>
      <c r="I87" s="21" t="b">
        <f t="shared" si="1"/>
        <v>0</v>
      </c>
    </row>
    <row r="88" spans="1:9" ht="16.8" x14ac:dyDescent="0.4">
      <c r="A88" s="35" t="s">
        <v>86</v>
      </c>
      <c r="B88" s="23">
        <v>176</v>
      </c>
      <c r="C88" s="21">
        <v>37315755058</v>
      </c>
      <c r="D88" s="21">
        <v>38052817201</v>
      </c>
      <c r="E88" s="21">
        <v>28838880832</v>
      </c>
      <c r="F88" s="21">
        <v>34540863936</v>
      </c>
      <c r="G88" s="21">
        <v>37351968557</v>
      </c>
      <c r="H88" s="21">
        <v>38512077018</v>
      </c>
      <c r="I88" s="21" t="b">
        <f t="shared" si="1"/>
        <v>0</v>
      </c>
    </row>
    <row r="89" spans="1:9" ht="16.8" x14ac:dyDescent="0.4">
      <c r="A89" s="35" t="s">
        <v>87</v>
      </c>
      <c r="B89" s="23">
        <v>177</v>
      </c>
      <c r="C89" s="21">
        <v>8228793214</v>
      </c>
      <c r="D89" s="21">
        <v>8337749817</v>
      </c>
      <c r="E89" s="21">
        <v>8521513029</v>
      </c>
      <c r="F89" s="21">
        <v>9445378896</v>
      </c>
      <c r="G89" s="21">
        <v>9022386400</v>
      </c>
      <c r="H89" s="21">
        <v>11961595468</v>
      </c>
      <c r="I89" s="21" t="b">
        <f t="shared" si="1"/>
        <v>0</v>
      </c>
    </row>
    <row r="90" spans="1:9" ht="16.8" x14ac:dyDescent="0.4">
      <c r="A90" s="35" t="s">
        <v>88</v>
      </c>
      <c r="B90" s="23">
        <v>180</v>
      </c>
      <c r="C90" s="21">
        <v>60361858825</v>
      </c>
      <c r="D90" s="21">
        <v>62661854686</v>
      </c>
      <c r="E90" s="21">
        <v>69723290810</v>
      </c>
      <c r="F90" s="21">
        <v>70402166446</v>
      </c>
      <c r="G90" s="21">
        <v>74586215501</v>
      </c>
      <c r="H90" s="21">
        <v>81662653256</v>
      </c>
      <c r="I90" s="21" t="b">
        <f t="shared" si="1"/>
        <v>0</v>
      </c>
    </row>
    <row r="91" spans="1:9" ht="16.8" x14ac:dyDescent="0.4">
      <c r="A91" s="35" t="s">
        <v>89</v>
      </c>
      <c r="B91" s="23">
        <v>181</v>
      </c>
      <c r="C91" s="21">
        <v>12413967314</v>
      </c>
      <c r="D91" s="21">
        <v>11907533623</v>
      </c>
      <c r="E91" s="21">
        <v>10943672260</v>
      </c>
      <c r="F91" s="21">
        <v>11162784382</v>
      </c>
      <c r="G91" s="21">
        <v>9794401716</v>
      </c>
      <c r="H91" s="21">
        <v>10772475069</v>
      </c>
      <c r="I91" s="21" t="b">
        <f t="shared" si="1"/>
        <v>0</v>
      </c>
    </row>
    <row r="92" spans="1:9" ht="16.8" x14ac:dyDescent="0.4">
      <c r="A92" s="35" t="s">
        <v>90</v>
      </c>
      <c r="B92" s="23">
        <v>182</v>
      </c>
      <c r="C92" s="21">
        <v>1371244675</v>
      </c>
      <c r="D92" s="21">
        <v>1280115731</v>
      </c>
      <c r="E92" s="21">
        <v>1199395517</v>
      </c>
      <c r="F92" s="21">
        <v>1188166671</v>
      </c>
      <c r="G92" s="21">
        <v>1315973896</v>
      </c>
      <c r="H92" s="21">
        <v>1236084537</v>
      </c>
      <c r="I92" s="21" t="b">
        <f t="shared" si="1"/>
        <v>0</v>
      </c>
    </row>
    <row r="93" spans="1:9" ht="16.8" x14ac:dyDescent="0.4">
      <c r="A93" s="35" t="s">
        <v>91</v>
      </c>
      <c r="B93" s="23">
        <v>183</v>
      </c>
      <c r="C93" s="21">
        <v>967598825</v>
      </c>
      <c r="D93" s="21">
        <v>1028391358</v>
      </c>
      <c r="E93" s="21">
        <v>1134484823</v>
      </c>
      <c r="F93" s="21">
        <v>1006739980</v>
      </c>
      <c r="G93" s="21">
        <v>985638785</v>
      </c>
      <c r="H93" s="21">
        <v>1108868720</v>
      </c>
      <c r="I93" s="21" t="b">
        <f t="shared" si="1"/>
        <v>0</v>
      </c>
    </row>
    <row r="94" spans="1:9" ht="16.8" x14ac:dyDescent="0.4">
      <c r="A94" s="35" t="s">
        <v>92</v>
      </c>
      <c r="B94" s="23">
        <v>184</v>
      </c>
      <c r="C94" s="21">
        <v>2302027921</v>
      </c>
      <c r="D94" s="21">
        <v>2071401972</v>
      </c>
      <c r="E94" s="21">
        <v>2279272031</v>
      </c>
      <c r="F94" s="21">
        <v>2235809025</v>
      </c>
      <c r="G94" s="21">
        <v>2619834917</v>
      </c>
      <c r="H94" s="21">
        <v>3112500607</v>
      </c>
      <c r="I94" s="21" t="b">
        <f t="shared" si="1"/>
        <v>0</v>
      </c>
    </row>
    <row r="95" spans="1:9" ht="16.8" x14ac:dyDescent="0.4">
      <c r="A95" s="35" t="s">
        <v>93</v>
      </c>
      <c r="B95" s="23">
        <v>186</v>
      </c>
      <c r="C95" s="21">
        <v>1054198913</v>
      </c>
      <c r="D95" s="21">
        <v>959793466</v>
      </c>
      <c r="E95" s="21">
        <v>940826144</v>
      </c>
      <c r="F95" s="21">
        <v>0</v>
      </c>
      <c r="G95" s="21">
        <v>0</v>
      </c>
      <c r="H95" s="21">
        <v>0</v>
      </c>
      <c r="I95" s="21" t="b">
        <f t="shared" si="1"/>
        <v>0</v>
      </c>
    </row>
    <row r="96" spans="1:9" ht="16.8" x14ac:dyDescent="0.4">
      <c r="A96" s="35" t="s">
        <v>94</v>
      </c>
      <c r="B96" s="23">
        <v>187</v>
      </c>
      <c r="C96" s="21">
        <v>16263483069</v>
      </c>
      <c r="D96" s="21">
        <v>16015464521</v>
      </c>
      <c r="E96" s="21">
        <v>16600733239</v>
      </c>
      <c r="F96" s="21">
        <v>15594685079</v>
      </c>
      <c r="G96" s="21">
        <v>17377479747</v>
      </c>
      <c r="H96" s="21">
        <v>21258928085</v>
      </c>
      <c r="I96" s="21" t="b">
        <f t="shared" si="1"/>
        <v>0</v>
      </c>
    </row>
    <row r="97" spans="1:9" ht="16.8" x14ac:dyDescent="0.4">
      <c r="A97" s="35" t="s">
        <v>95</v>
      </c>
      <c r="B97" s="23">
        <v>188</v>
      </c>
      <c r="C97" s="21">
        <v>91612144</v>
      </c>
      <c r="D97" s="21">
        <v>78925028</v>
      </c>
      <c r="E97" s="21">
        <v>75081214</v>
      </c>
      <c r="F97" s="21">
        <v>69646616</v>
      </c>
      <c r="G97" s="21">
        <v>64700792</v>
      </c>
      <c r="H97" s="21">
        <v>58880900</v>
      </c>
      <c r="I97" s="21" t="b">
        <f t="shared" si="1"/>
        <v>0</v>
      </c>
    </row>
    <row r="98" spans="1:9" ht="16.8" x14ac:dyDescent="0.4">
      <c r="A98" s="35" t="s">
        <v>96</v>
      </c>
      <c r="B98" s="23">
        <v>190</v>
      </c>
      <c r="C98" s="21">
        <v>1290012927</v>
      </c>
      <c r="D98" s="21">
        <v>1130032569</v>
      </c>
      <c r="E98" s="21">
        <v>873118471</v>
      </c>
      <c r="F98" s="21">
        <v>909089521</v>
      </c>
      <c r="G98" s="21">
        <v>722586554</v>
      </c>
      <c r="H98" s="21">
        <v>757688410</v>
      </c>
      <c r="I98" s="21" t="b">
        <f t="shared" si="1"/>
        <v>0</v>
      </c>
    </row>
    <row r="99" spans="1:9" ht="16.8" x14ac:dyDescent="0.4">
      <c r="A99" s="35" t="s">
        <v>97</v>
      </c>
      <c r="B99" s="23">
        <v>194</v>
      </c>
      <c r="C99" s="21">
        <v>498148338</v>
      </c>
      <c r="D99" s="21">
        <v>969</v>
      </c>
      <c r="E99" s="21">
        <v>0</v>
      </c>
      <c r="F99" s="21">
        <v>0</v>
      </c>
      <c r="G99" s="21">
        <v>0</v>
      </c>
      <c r="H99" s="21">
        <v>0</v>
      </c>
      <c r="I99" s="21" t="b">
        <f t="shared" si="1"/>
        <v>0</v>
      </c>
    </row>
    <row r="100" spans="1:9" ht="16.8" x14ac:dyDescent="0.4">
      <c r="A100" s="35" t="s">
        <v>98</v>
      </c>
      <c r="B100" s="23">
        <v>195</v>
      </c>
      <c r="C100" s="21">
        <v>558464850</v>
      </c>
      <c r="D100" s="21">
        <v>544300260</v>
      </c>
      <c r="E100" s="21">
        <v>405622950</v>
      </c>
      <c r="F100" s="21">
        <v>372200280</v>
      </c>
      <c r="G100" s="21">
        <v>355744020</v>
      </c>
      <c r="H100" s="21">
        <v>418393200</v>
      </c>
      <c r="I100" s="21" t="b">
        <f t="shared" si="1"/>
        <v>0</v>
      </c>
    </row>
    <row r="101" spans="1:9" ht="16.8" x14ac:dyDescent="0.4">
      <c r="A101" s="35" t="s">
        <v>99</v>
      </c>
      <c r="B101" s="23">
        <v>196</v>
      </c>
      <c r="C101" s="21">
        <v>3875647795</v>
      </c>
      <c r="D101" s="21">
        <v>5537648600</v>
      </c>
      <c r="E101" s="21">
        <v>5654231895</v>
      </c>
      <c r="F101" s="21">
        <v>5455132205</v>
      </c>
      <c r="G101" s="21">
        <v>6075243265</v>
      </c>
      <c r="H101" s="21">
        <v>7023974069</v>
      </c>
      <c r="I101" s="21" t="b">
        <f t="shared" si="1"/>
        <v>0</v>
      </c>
    </row>
    <row r="102" spans="1:9" ht="16.8" x14ac:dyDescent="0.4">
      <c r="A102" s="35" t="s">
        <v>100</v>
      </c>
      <c r="B102" s="23">
        <v>197</v>
      </c>
      <c r="C102" s="21">
        <v>471464640</v>
      </c>
      <c r="D102" s="21">
        <v>496468530</v>
      </c>
      <c r="E102" s="21">
        <v>358442400</v>
      </c>
      <c r="F102" s="21">
        <v>341956950</v>
      </c>
      <c r="G102" s="21">
        <v>336373920</v>
      </c>
      <c r="H102" s="21">
        <v>366812460</v>
      </c>
      <c r="I102" s="21" t="b">
        <f t="shared" si="1"/>
        <v>0</v>
      </c>
    </row>
    <row r="103" spans="1:9" ht="16.8" x14ac:dyDescent="0.4">
      <c r="A103" s="35" t="s">
        <v>101</v>
      </c>
      <c r="B103" s="23">
        <v>199</v>
      </c>
      <c r="C103" s="21">
        <v>2872748</v>
      </c>
      <c r="D103" s="21">
        <v>0</v>
      </c>
      <c r="E103" s="21">
        <v>0</v>
      </c>
      <c r="F103" s="21">
        <v>0</v>
      </c>
      <c r="G103" s="21">
        <v>0</v>
      </c>
      <c r="H103" s="21">
        <v>0</v>
      </c>
      <c r="I103" s="21" t="b">
        <f t="shared" si="1"/>
        <v>0</v>
      </c>
    </row>
    <row r="104" spans="1:9" ht="16.8" x14ac:dyDescent="0.4">
      <c r="A104" s="35" t="s">
        <v>102</v>
      </c>
      <c r="B104" s="23">
        <v>214</v>
      </c>
      <c r="C104" s="21">
        <v>10542960050</v>
      </c>
      <c r="D104" s="21">
        <v>9926803584</v>
      </c>
      <c r="E104" s="21">
        <v>9034589499</v>
      </c>
      <c r="F104" s="21">
        <v>10443363931</v>
      </c>
      <c r="G104" s="21">
        <v>11053666053</v>
      </c>
      <c r="H104" s="21">
        <v>12925797621</v>
      </c>
      <c r="I104" s="21" t="b">
        <f t="shared" si="1"/>
        <v>0</v>
      </c>
    </row>
    <row r="105" spans="1:9" ht="16.8" x14ac:dyDescent="0.4">
      <c r="A105" s="35" t="s">
        <v>103</v>
      </c>
      <c r="B105" s="23">
        <v>215</v>
      </c>
      <c r="C105" s="21">
        <v>20222761</v>
      </c>
      <c r="D105" s="21">
        <v>11313402</v>
      </c>
      <c r="E105" s="21">
        <v>11178760</v>
      </c>
      <c r="F105" s="21">
        <v>0</v>
      </c>
      <c r="G105" s="21">
        <v>0</v>
      </c>
      <c r="H105" s="21">
        <v>0</v>
      </c>
      <c r="I105" s="21" t="b">
        <f t="shared" si="1"/>
        <v>0</v>
      </c>
    </row>
    <row r="106" spans="1:9" ht="16.8" x14ac:dyDescent="0.4">
      <c r="A106" s="35" t="s">
        <v>104</v>
      </c>
      <c r="B106" s="23">
        <v>216</v>
      </c>
      <c r="C106" s="21">
        <v>15632751690</v>
      </c>
      <c r="D106" s="21">
        <v>22672424969</v>
      </c>
      <c r="E106" s="21">
        <v>25478805551</v>
      </c>
      <c r="F106" s="21">
        <v>26211219404</v>
      </c>
      <c r="G106" s="21">
        <v>12485911406</v>
      </c>
      <c r="H106" s="21">
        <v>15421893305</v>
      </c>
      <c r="I106" s="21" t="b">
        <f t="shared" si="1"/>
        <v>0</v>
      </c>
    </row>
    <row r="107" spans="1:9" ht="16.8" x14ac:dyDescent="0.4">
      <c r="A107" s="35" t="s">
        <v>105</v>
      </c>
      <c r="B107" s="23">
        <v>217</v>
      </c>
      <c r="C107" s="21">
        <v>1118933466</v>
      </c>
      <c r="D107" s="21">
        <v>1040280128</v>
      </c>
      <c r="E107" s="21">
        <v>948071450</v>
      </c>
      <c r="F107" s="21">
        <v>760099945</v>
      </c>
      <c r="G107" s="21">
        <v>238567423</v>
      </c>
      <c r="H107" s="21">
        <v>194606928</v>
      </c>
      <c r="I107" s="21" t="b">
        <f t="shared" si="1"/>
        <v>0</v>
      </c>
    </row>
    <row r="108" spans="1:9" ht="16.8" x14ac:dyDescent="0.4">
      <c r="A108" s="35" t="s">
        <v>106</v>
      </c>
      <c r="B108" s="23">
        <v>219</v>
      </c>
      <c r="C108" s="21">
        <v>25258335</v>
      </c>
      <c r="D108" s="21">
        <v>26403425</v>
      </c>
      <c r="E108" s="21">
        <v>28699139</v>
      </c>
      <c r="F108" s="21">
        <v>28373510</v>
      </c>
      <c r="G108" s="21">
        <v>29547523</v>
      </c>
      <c r="H108" s="21">
        <v>29771950</v>
      </c>
      <c r="I108" s="21" t="b">
        <f t="shared" si="1"/>
        <v>0</v>
      </c>
    </row>
    <row r="109" spans="1:9" ht="16.8" x14ac:dyDescent="0.4">
      <c r="A109" s="35" t="s">
        <v>107</v>
      </c>
      <c r="B109" s="23">
        <v>221</v>
      </c>
      <c r="C109" s="21">
        <v>22390560506</v>
      </c>
      <c r="D109" s="21">
        <v>16336461500</v>
      </c>
      <c r="E109" s="21">
        <v>4987105292</v>
      </c>
      <c r="F109" s="21">
        <v>123527405</v>
      </c>
      <c r="G109" s="21">
        <v>177319478</v>
      </c>
      <c r="H109" s="21">
        <v>960882330</v>
      </c>
      <c r="I109" s="21" t="b">
        <f t="shared" si="1"/>
        <v>0</v>
      </c>
    </row>
    <row r="110" spans="1:9" ht="16.8" x14ac:dyDescent="0.4">
      <c r="A110" s="35" t="s">
        <v>108</v>
      </c>
      <c r="B110" s="23">
        <v>223</v>
      </c>
      <c r="C110" s="21">
        <v>5906805579</v>
      </c>
      <c r="D110" s="21">
        <v>6185834434</v>
      </c>
      <c r="E110" s="21">
        <v>6559754100</v>
      </c>
      <c r="F110" s="21">
        <v>6519933100</v>
      </c>
      <c r="G110" s="21">
        <v>5393724300</v>
      </c>
      <c r="H110" s="21">
        <v>3373445200</v>
      </c>
      <c r="I110" s="21" t="b">
        <f t="shared" si="1"/>
        <v>0</v>
      </c>
    </row>
    <row r="111" spans="1:9" ht="16.8" x14ac:dyDescent="0.4">
      <c r="A111" s="35" t="s">
        <v>109</v>
      </c>
      <c r="B111" s="23">
        <v>225</v>
      </c>
      <c r="C111" s="21">
        <v>8922253644</v>
      </c>
      <c r="D111" s="21">
        <v>7602162015</v>
      </c>
      <c r="E111" s="21">
        <v>8015868418</v>
      </c>
      <c r="F111" s="21">
        <v>8825708083</v>
      </c>
      <c r="G111" s="21">
        <v>7792835216</v>
      </c>
      <c r="H111" s="21">
        <v>6347096652</v>
      </c>
      <c r="I111" s="21" t="b">
        <f t="shared" si="1"/>
        <v>0</v>
      </c>
    </row>
    <row r="112" spans="1:9" ht="16.8" x14ac:dyDescent="0.4">
      <c r="A112" s="35" t="s">
        <v>110</v>
      </c>
      <c r="B112" s="23">
        <v>227</v>
      </c>
      <c r="C112" s="21">
        <v>134275514</v>
      </c>
      <c r="D112" s="21">
        <v>285965993</v>
      </c>
      <c r="E112" s="21">
        <v>222654898</v>
      </c>
      <c r="F112" s="21">
        <v>224323231</v>
      </c>
      <c r="G112" s="21">
        <v>0</v>
      </c>
      <c r="H112" s="21">
        <v>0</v>
      </c>
      <c r="I112" s="21" t="b">
        <f t="shared" si="1"/>
        <v>0</v>
      </c>
    </row>
    <row r="113" spans="1:9" ht="16.8" x14ac:dyDescent="0.4">
      <c r="A113" s="35" t="s">
        <v>111</v>
      </c>
      <c r="B113" s="23">
        <v>228</v>
      </c>
      <c r="C113" s="21">
        <v>38265864922</v>
      </c>
      <c r="D113" s="21">
        <v>25181837936</v>
      </c>
      <c r="E113" s="21">
        <v>25876232583</v>
      </c>
      <c r="F113" s="21">
        <v>32097902842</v>
      </c>
      <c r="G113" s="21">
        <v>31742533132</v>
      </c>
      <c r="H113" s="21">
        <v>34267841684</v>
      </c>
      <c r="I113" s="21" t="b">
        <f t="shared" si="1"/>
        <v>0</v>
      </c>
    </row>
    <row r="114" spans="1:9" ht="16.8" x14ac:dyDescent="0.4">
      <c r="A114" s="35" t="s">
        <v>112</v>
      </c>
      <c r="B114" s="23">
        <v>229</v>
      </c>
      <c r="C114" s="21">
        <v>73671920</v>
      </c>
      <c r="D114" s="21">
        <v>68389880</v>
      </c>
      <c r="E114" s="21">
        <v>63352480</v>
      </c>
      <c r="F114" s="21">
        <v>70534838</v>
      </c>
      <c r="G114" s="21">
        <v>96564207</v>
      </c>
      <c r="H114" s="21">
        <v>94272800</v>
      </c>
      <c r="I114" s="21" t="b">
        <f t="shared" si="1"/>
        <v>0</v>
      </c>
    </row>
    <row r="115" spans="1:9" ht="16.8" x14ac:dyDescent="0.4">
      <c r="A115" s="35" t="s">
        <v>113</v>
      </c>
      <c r="B115" s="23">
        <v>230</v>
      </c>
      <c r="C115" s="21">
        <v>4314135</v>
      </c>
      <c r="D115" s="21">
        <v>8362953</v>
      </c>
      <c r="E115" s="21">
        <v>0</v>
      </c>
      <c r="F115" s="21">
        <v>0</v>
      </c>
      <c r="G115" s="21">
        <v>0</v>
      </c>
      <c r="H115" s="21">
        <v>0</v>
      </c>
      <c r="I115" s="21" t="b">
        <f t="shared" si="1"/>
        <v>0</v>
      </c>
    </row>
    <row r="116" spans="1:9" ht="16.8" x14ac:dyDescent="0.4">
      <c r="A116" s="35" t="s">
        <v>114</v>
      </c>
      <c r="B116" s="23">
        <v>231</v>
      </c>
      <c r="C116" s="21">
        <v>4092077127</v>
      </c>
      <c r="D116" s="21">
        <v>4259291426</v>
      </c>
      <c r="E116" s="21">
        <v>3779359050</v>
      </c>
      <c r="F116" s="21">
        <v>3758141094</v>
      </c>
      <c r="G116" s="21">
        <v>3654258937</v>
      </c>
      <c r="H116" s="21">
        <v>3579435354</v>
      </c>
      <c r="I116" s="21" t="b">
        <f t="shared" si="1"/>
        <v>0</v>
      </c>
    </row>
    <row r="117" spans="1:9" ht="16.8" x14ac:dyDescent="0.4">
      <c r="A117" s="35" t="s">
        <v>115</v>
      </c>
      <c r="B117" s="23">
        <v>232</v>
      </c>
      <c r="C117" s="21">
        <v>1824040220</v>
      </c>
      <c r="D117" s="21">
        <v>2129963275</v>
      </c>
      <c r="E117" s="21">
        <v>3184026940</v>
      </c>
      <c r="F117" s="21">
        <v>5143582191</v>
      </c>
      <c r="G117" s="21">
        <v>4016652284</v>
      </c>
      <c r="H117" s="21">
        <v>5622123076</v>
      </c>
      <c r="I117" s="21" t="b">
        <f t="shared" si="1"/>
        <v>0</v>
      </c>
    </row>
    <row r="118" spans="1:9" ht="16.8" x14ac:dyDescent="0.4">
      <c r="A118" s="35" t="s">
        <v>116</v>
      </c>
      <c r="B118" s="23">
        <v>233</v>
      </c>
      <c r="C118" s="21">
        <v>26556513019</v>
      </c>
      <c r="D118" s="21">
        <v>30518880686</v>
      </c>
      <c r="E118" s="21">
        <v>17224675592</v>
      </c>
      <c r="F118" s="21">
        <v>32171085300</v>
      </c>
      <c r="G118" s="21">
        <v>36569329408</v>
      </c>
      <c r="H118" s="21">
        <v>39397537512</v>
      </c>
      <c r="I118" s="21" t="b">
        <f t="shared" si="1"/>
        <v>0</v>
      </c>
    </row>
    <row r="119" spans="1:9" ht="16.8" x14ac:dyDescent="0.4">
      <c r="A119" s="35" t="s">
        <v>117</v>
      </c>
      <c r="B119" s="23">
        <v>234</v>
      </c>
      <c r="C119" s="21">
        <v>198307279</v>
      </c>
      <c r="D119" s="21">
        <v>304319340</v>
      </c>
      <c r="E119" s="21">
        <v>429657492</v>
      </c>
      <c r="F119" s="21">
        <v>378416328</v>
      </c>
      <c r="G119" s="21">
        <v>249613816</v>
      </c>
      <c r="H119" s="21">
        <v>316974778</v>
      </c>
      <c r="I119" s="21" t="b">
        <f t="shared" si="1"/>
        <v>0</v>
      </c>
    </row>
    <row r="120" spans="1:9" ht="16.8" x14ac:dyDescent="0.4">
      <c r="A120" s="35" t="s">
        <v>118</v>
      </c>
      <c r="B120" s="23">
        <v>236</v>
      </c>
      <c r="C120" s="21">
        <v>7700475700</v>
      </c>
      <c r="D120" s="21">
        <v>8796456874</v>
      </c>
      <c r="E120" s="21">
        <v>10292419511</v>
      </c>
      <c r="F120" s="21">
        <v>14635254891</v>
      </c>
      <c r="G120" s="21">
        <v>14643071491</v>
      </c>
      <c r="H120" s="21">
        <v>14517457825</v>
      </c>
      <c r="I120" s="21" t="b">
        <f t="shared" si="1"/>
        <v>0</v>
      </c>
    </row>
    <row r="121" spans="1:9" ht="16.8" x14ac:dyDescent="0.4">
      <c r="A121" s="35" t="s">
        <v>119</v>
      </c>
      <c r="B121" s="23">
        <v>238</v>
      </c>
      <c r="C121" s="21">
        <v>31909333339</v>
      </c>
      <c r="D121" s="21">
        <v>32503182183</v>
      </c>
      <c r="E121" s="21">
        <v>35801460266</v>
      </c>
      <c r="F121" s="21">
        <v>35348161210</v>
      </c>
      <c r="G121" s="21">
        <v>31766056205</v>
      </c>
      <c r="H121" s="21">
        <v>31594344182</v>
      </c>
      <c r="I121" s="21" t="b">
        <f t="shared" si="1"/>
        <v>0</v>
      </c>
    </row>
    <row r="122" spans="1:9" ht="16.8" x14ac:dyDescent="0.4">
      <c r="A122" s="35" t="s">
        <v>120</v>
      </c>
      <c r="B122" s="23">
        <v>239</v>
      </c>
      <c r="C122" s="21">
        <v>3845058969</v>
      </c>
      <c r="D122" s="21">
        <v>4024234505</v>
      </c>
      <c r="E122" s="21">
        <v>3879305722</v>
      </c>
      <c r="F122" s="21">
        <v>3824951619</v>
      </c>
      <c r="G122" s="21">
        <v>4209274281</v>
      </c>
      <c r="H122" s="21">
        <v>4043224134</v>
      </c>
      <c r="I122" s="21" t="b">
        <f t="shared" si="1"/>
        <v>0</v>
      </c>
    </row>
    <row r="123" spans="1:9" ht="16.8" x14ac:dyDescent="0.4">
      <c r="A123" s="35" t="s">
        <v>121</v>
      </c>
      <c r="B123" s="23">
        <v>240</v>
      </c>
      <c r="C123" s="21">
        <v>9656625369</v>
      </c>
      <c r="D123" s="21">
        <v>4838448046</v>
      </c>
      <c r="E123" s="21">
        <v>4719113390</v>
      </c>
      <c r="F123" s="21">
        <v>5168337341</v>
      </c>
      <c r="G123" s="21">
        <v>11433360425</v>
      </c>
      <c r="H123" s="21">
        <v>12452356168</v>
      </c>
      <c r="I123" s="21" t="b">
        <f t="shared" si="1"/>
        <v>0</v>
      </c>
    </row>
    <row r="124" spans="1:9" ht="16.8" x14ac:dyDescent="0.4">
      <c r="A124" s="35" t="s">
        <v>122</v>
      </c>
      <c r="B124" s="23">
        <v>241</v>
      </c>
      <c r="C124" s="21">
        <v>975952110</v>
      </c>
      <c r="D124" s="21">
        <v>1055178724</v>
      </c>
      <c r="E124" s="21">
        <v>1050368565</v>
      </c>
      <c r="F124" s="21">
        <v>1133237504</v>
      </c>
      <c r="G124" s="21">
        <v>1029006508</v>
      </c>
      <c r="H124" s="21">
        <v>1028887316</v>
      </c>
      <c r="I124" s="21" t="b">
        <f t="shared" si="1"/>
        <v>0</v>
      </c>
    </row>
    <row r="125" spans="1:9" ht="16.8" x14ac:dyDescent="0.4">
      <c r="A125" s="35" t="s">
        <v>123</v>
      </c>
      <c r="B125" s="23">
        <v>242</v>
      </c>
      <c r="C125" s="21">
        <v>11487949420</v>
      </c>
      <c r="D125" s="21">
        <v>11620637585</v>
      </c>
      <c r="E125" s="21">
        <v>10764815594</v>
      </c>
      <c r="F125" s="21">
        <v>12080331820</v>
      </c>
      <c r="G125" s="21">
        <v>11893770227</v>
      </c>
      <c r="H125" s="21">
        <v>10872949656</v>
      </c>
      <c r="I125" s="21" t="b">
        <f t="shared" si="1"/>
        <v>0</v>
      </c>
    </row>
    <row r="126" spans="1:9" ht="16.8" x14ac:dyDescent="0.4">
      <c r="A126" s="35" t="s">
        <v>124</v>
      </c>
      <c r="B126" s="23">
        <v>243</v>
      </c>
      <c r="C126" s="21">
        <v>2548501759</v>
      </c>
      <c r="D126" s="21">
        <v>3224690172</v>
      </c>
      <c r="E126" s="21">
        <v>2427077193</v>
      </c>
      <c r="F126" s="21">
        <v>1424861641</v>
      </c>
      <c r="G126" s="21">
        <v>1888233929</v>
      </c>
      <c r="H126" s="21">
        <v>2361715330</v>
      </c>
      <c r="I126" s="21" t="b">
        <f t="shared" si="1"/>
        <v>0</v>
      </c>
    </row>
    <row r="127" spans="1:9" ht="16.8" x14ac:dyDescent="0.4">
      <c r="A127" s="35" t="s">
        <v>125</v>
      </c>
      <c r="B127" s="23">
        <v>246</v>
      </c>
      <c r="C127" s="21">
        <v>2639011598</v>
      </c>
      <c r="D127" s="21">
        <v>2978609484</v>
      </c>
      <c r="E127" s="21">
        <v>3256277736</v>
      </c>
      <c r="F127" s="21">
        <v>6874550804</v>
      </c>
      <c r="G127" s="21">
        <v>6260022812</v>
      </c>
      <c r="H127" s="21">
        <v>7045936459</v>
      </c>
      <c r="I127" s="21" t="b">
        <f t="shared" si="1"/>
        <v>0</v>
      </c>
    </row>
    <row r="128" spans="1:9" ht="16.8" x14ac:dyDescent="0.4">
      <c r="A128" s="35" t="s">
        <v>126</v>
      </c>
      <c r="B128" s="23">
        <v>248</v>
      </c>
      <c r="C128" s="21">
        <v>1726939450</v>
      </c>
      <c r="D128" s="21">
        <v>1645785473</v>
      </c>
      <c r="E128" s="21">
        <v>1650431442</v>
      </c>
      <c r="F128" s="21">
        <v>1721677275</v>
      </c>
      <c r="G128" s="21">
        <v>1716540479</v>
      </c>
      <c r="H128" s="21">
        <v>1768199235</v>
      </c>
      <c r="I128" s="21" t="b">
        <f t="shared" si="1"/>
        <v>0</v>
      </c>
    </row>
    <row r="129" spans="1:9" ht="16.8" x14ac:dyDescent="0.4">
      <c r="A129" s="35" t="s">
        <v>127</v>
      </c>
      <c r="B129" s="23">
        <v>249</v>
      </c>
      <c r="C129" s="21">
        <v>48297760508</v>
      </c>
      <c r="D129" s="21">
        <v>51114640887</v>
      </c>
      <c r="E129" s="21">
        <v>52998919846</v>
      </c>
      <c r="F129" s="21">
        <v>53192778438</v>
      </c>
      <c r="G129" s="21">
        <v>38655522703</v>
      </c>
      <c r="H129" s="21">
        <v>36251649552</v>
      </c>
      <c r="I129" s="21" t="b">
        <f t="shared" si="1"/>
        <v>0</v>
      </c>
    </row>
    <row r="130" spans="1:9" ht="16.8" x14ac:dyDescent="0.4">
      <c r="A130" s="35" t="s">
        <v>128</v>
      </c>
      <c r="B130" s="23">
        <v>250</v>
      </c>
      <c r="C130" s="21">
        <v>753505200</v>
      </c>
      <c r="D130" s="21">
        <v>755244000</v>
      </c>
      <c r="E130" s="21">
        <v>712845756</v>
      </c>
      <c r="F130" s="21">
        <v>734679626</v>
      </c>
      <c r="G130" s="21">
        <v>767973780</v>
      </c>
      <c r="H130" s="21">
        <v>719374757</v>
      </c>
      <c r="I130" s="21" t="b">
        <f t="shared" si="1"/>
        <v>0</v>
      </c>
    </row>
    <row r="131" spans="1:9" ht="16.8" x14ac:dyDescent="0.4">
      <c r="A131" s="35" t="s">
        <v>129</v>
      </c>
      <c r="B131" s="23">
        <v>251</v>
      </c>
      <c r="C131" s="21">
        <v>165757638</v>
      </c>
      <c r="D131" s="21">
        <v>135523067</v>
      </c>
      <c r="E131" s="21">
        <v>121487888</v>
      </c>
      <c r="F131" s="21">
        <v>107596923</v>
      </c>
      <c r="G131" s="21">
        <v>112195410</v>
      </c>
      <c r="H131" s="21">
        <v>110226177</v>
      </c>
      <c r="I131" s="21" t="b">
        <f t="shared" si="1"/>
        <v>0</v>
      </c>
    </row>
    <row r="132" spans="1:9" ht="16.8" x14ac:dyDescent="0.4">
      <c r="A132" s="35" t="s">
        <v>130</v>
      </c>
      <c r="B132" s="23">
        <v>252</v>
      </c>
      <c r="C132" s="21">
        <v>10149607490</v>
      </c>
      <c r="D132" s="21">
        <v>9868000867</v>
      </c>
      <c r="E132" s="21">
        <v>10691643842</v>
      </c>
      <c r="F132" s="21">
        <v>10144665850</v>
      </c>
      <c r="G132" s="21">
        <v>10825408713</v>
      </c>
      <c r="H132" s="21">
        <v>11094313817</v>
      </c>
      <c r="I132" s="21" t="b">
        <f t="shared" ref="I132:I195" si="2">(COUNTA($C$1:$H$1)=COUNTIF(C132:H132,"0"))</f>
        <v>0</v>
      </c>
    </row>
    <row r="133" spans="1:9" ht="16.8" x14ac:dyDescent="0.4">
      <c r="A133" s="35" t="s">
        <v>131</v>
      </c>
      <c r="B133" s="23">
        <v>253</v>
      </c>
      <c r="C133" s="21">
        <v>39847990</v>
      </c>
      <c r="D133" s="21">
        <v>45216106</v>
      </c>
      <c r="E133" s="21">
        <v>39363207</v>
      </c>
      <c r="F133" s="21">
        <v>38564032</v>
      </c>
      <c r="G133" s="21">
        <v>19382506</v>
      </c>
      <c r="H133" s="21">
        <v>0</v>
      </c>
      <c r="I133" s="21" t="b">
        <f t="shared" si="2"/>
        <v>0</v>
      </c>
    </row>
    <row r="134" spans="1:9" ht="16.8" x14ac:dyDescent="0.4">
      <c r="A134" s="35" t="s">
        <v>132</v>
      </c>
      <c r="B134" s="23">
        <v>254</v>
      </c>
      <c r="C134" s="21">
        <v>94735841</v>
      </c>
      <c r="D134" s="21">
        <v>84255877</v>
      </c>
      <c r="E134" s="21">
        <v>89456938</v>
      </c>
      <c r="F134" s="21">
        <v>98221109</v>
      </c>
      <c r="G134" s="21">
        <v>103920815</v>
      </c>
      <c r="H134" s="21">
        <v>84880623</v>
      </c>
      <c r="I134" s="21" t="b">
        <f t="shared" si="2"/>
        <v>0</v>
      </c>
    </row>
    <row r="135" spans="1:9" ht="16.8" x14ac:dyDescent="0.4">
      <c r="A135" s="35" t="s">
        <v>133</v>
      </c>
      <c r="B135" s="23">
        <v>256</v>
      </c>
      <c r="C135" s="21">
        <v>1819445671</v>
      </c>
      <c r="D135" s="21">
        <v>0</v>
      </c>
      <c r="E135" s="21">
        <v>0</v>
      </c>
      <c r="F135" s="21">
        <v>0</v>
      </c>
      <c r="G135" s="21">
        <v>0</v>
      </c>
      <c r="H135" s="21">
        <v>0</v>
      </c>
      <c r="I135" s="21" t="b">
        <f t="shared" si="2"/>
        <v>0</v>
      </c>
    </row>
    <row r="136" spans="1:9" ht="16.8" x14ac:dyDescent="0.4">
      <c r="A136" s="35" t="s">
        <v>134</v>
      </c>
      <c r="B136" s="23">
        <v>257</v>
      </c>
      <c r="C136" s="21">
        <v>24324675</v>
      </c>
      <c r="D136" s="21">
        <v>18537468</v>
      </c>
      <c r="E136" s="21">
        <v>17364013</v>
      </c>
      <c r="F136" s="21">
        <v>15969122</v>
      </c>
      <c r="G136" s="21">
        <v>13895981</v>
      </c>
      <c r="H136" s="21">
        <v>13066875</v>
      </c>
      <c r="I136" s="21" t="b">
        <f t="shared" si="2"/>
        <v>0</v>
      </c>
    </row>
    <row r="137" spans="1:9" ht="16.8" x14ac:dyDescent="0.4">
      <c r="A137" s="35" t="s">
        <v>135</v>
      </c>
      <c r="B137" s="23">
        <v>258</v>
      </c>
      <c r="C137" s="21">
        <v>30400310717</v>
      </c>
      <c r="D137" s="21">
        <v>32495132011</v>
      </c>
      <c r="E137" s="21">
        <v>33417541477</v>
      </c>
      <c r="F137" s="21">
        <v>34662357215</v>
      </c>
      <c r="G137" s="21">
        <v>34913715888</v>
      </c>
      <c r="H137" s="21">
        <v>35727748969</v>
      </c>
      <c r="I137" s="21" t="b">
        <f t="shared" si="2"/>
        <v>0</v>
      </c>
    </row>
    <row r="138" spans="1:9" ht="16.8" x14ac:dyDescent="0.4">
      <c r="A138" s="35" t="s">
        <v>136</v>
      </c>
      <c r="B138" s="23">
        <v>259</v>
      </c>
      <c r="C138" s="21">
        <v>16787437</v>
      </c>
      <c r="D138" s="21">
        <v>18166630</v>
      </c>
      <c r="E138" s="21">
        <v>0</v>
      </c>
      <c r="F138" s="21">
        <v>17910743</v>
      </c>
      <c r="G138" s="21">
        <v>0</v>
      </c>
      <c r="H138" s="21">
        <v>0</v>
      </c>
      <c r="I138" s="21" t="b">
        <f t="shared" si="2"/>
        <v>0</v>
      </c>
    </row>
    <row r="139" spans="1:9" ht="16.8" x14ac:dyDescent="0.4">
      <c r="A139" s="35" t="s">
        <v>137</v>
      </c>
      <c r="B139" s="23">
        <v>260</v>
      </c>
      <c r="C139" s="21">
        <v>8620550</v>
      </c>
      <c r="D139" s="21">
        <v>8873394</v>
      </c>
      <c r="E139" s="21">
        <v>0</v>
      </c>
      <c r="F139" s="21">
        <v>0</v>
      </c>
      <c r="G139" s="21">
        <v>0</v>
      </c>
      <c r="H139" s="21">
        <v>0</v>
      </c>
      <c r="I139" s="21" t="b">
        <f t="shared" si="2"/>
        <v>0</v>
      </c>
    </row>
    <row r="140" spans="1:9" ht="16.8" x14ac:dyDescent="0.4">
      <c r="A140" s="35" t="s">
        <v>138</v>
      </c>
      <c r="B140" s="23">
        <v>263</v>
      </c>
      <c r="C140" s="21">
        <v>26388217</v>
      </c>
      <c r="D140" s="21">
        <v>28853547</v>
      </c>
      <c r="E140" s="21">
        <v>29153705</v>
      </c>
      <c r="F140" s="21">
        <v>33959346</v>
      </c>
      <c r="G140" s="21">
        <v>36715667</v>
      </c>
      <c r="H140" s="21">
        <v>43496695</v>
      </c>
      <c r="I140" s="21" t="b">
        <f t="shared" si="2"/>
        <v>0</v>
      </c>
    </row>
    <row r="141" spans="1:9" ht="16.8" x14ac:dyDescent="0.4">
      <c r="A141" s="35" t="s">
        <v>139</v>
      </c>
      <c r="B141" s="23">
        <v>264</v>
      </c>
      <c r="C141" s="21">
        <v>43869240</v>
      </c>
      <c r="D141" s="21">
        <v>44519688</v>
      </c>
      <c r="E141" s="21">
        <v>41570712</v>
      </c>
      <c r="F141" s="21">
        <v>0</v>
      </c>
      <c r="G141" s="21">
        <v>0</v>
      </c>
      <c r="H141" s="21">
        <v>0</v>
      </c>
      <c r="I141" s="21" t="b">
        <f t="shared" si="2"/>
        <v>0</v>
      </c>
    </row>
    <row r="142" spans="1:9" ht="16.8" x14ac:dyDescent="0.4">
      <c r="A142" s="35" t="s">
        <v>140</v>
      </c>
      <c r="B142" s="23">
        <v>266</v>
      </c>
      <c r="C142" s="21">
        <v>741618</v>
      </c>
      <c r="D142" s="21">
        <v>1330069</v>
      </c>
      <c r="E142" s="21">
        <v>1519140</v>
      </c>
      <c r="F142" s="21">
        <v>1127495</v>
      </c>
      <c r="G142" s="21">
        <v>1317706</v>
      </c>
      <c r="H142" s="21">
        <v>1272679</v>
      </c>
      <c r="I142" s="21" t="b">
        <f t="shared" si="2"/>
        <v>0</v>
      </c>
    </row>
    <row r="143" spans="1:9" ht="16.8" x14ac:dyDescent="0.4">
      <c r="A143" s="35" t="s">
        <v>141</v>
      </c>
      <c r="B143" s="23">
        <v>268</v>
      </c>
      <c r="C143" s="21">
        <v>9793713478</v>
      </c>
      <c r="D143" s="21">
        <v>9330925014</v>
      </c>
      <c r="E143" s="21">
        <v>10797733121</v>
      </c>
      <c r="F143" s="21">
        <v>12206124829</v>
      </c>
      <c r="G143" s="21">
        <v>12918822107</v>
      </c>
      <c r="H143" s="21">
        <v>13016538380</v>
      </c>
      <c r="I143" s="21" t="b">
        <f t="shared" si="2"/>
        <v>0</v>
      </c>
    </row>
    <row r="144" spans="1:9" ht="16.8" x14ac:dyDescent="0.4">
      <c r="A144" s="35" t="s">
        <v>142</v>
      </c>
      <c r="B144" s="23">
        <v>269</v>
      </c>
      <c r="C144" s="21">
        <v>99165150</v>
      </c>
      <c r="D144" s="21">
        <v>121715814</v>
      </c>
      <c r="E144" s="21">
        <v>98589905</v>
      </c>
      <c r="F144" s="21">
        <v>217042305</v>
      </c>
      <c r="G144" s="21">
        <v>185855910</v>
      </c>
      <c r="H144" s="21">
        <v>16067907</v>
      </c>
      <c r="I144" s="21" t="b">
        <f t="shared" si="2"/>
        <v>0</v>
      </c>
    </row>
    <row r="145" spans="1:9" ht="16.8" x14ac:dyDescent="0.4">
      <c r="A145" s="35" t="s">
        <v>143</v>
      </c>
      <c r="B145" s="23">
        <v>270</v>
      </c>
      <c r="C145" s="21">
        <v>2848866</v>
      </c>
      <c r="D145" s="21">
        <v>0</v>
      </c>
      <c r="E145" s="21">
        <v>0</v>
      </c>
      <c r="F145" s="21">
        <v>0</v>
      </c>
      <c r="G145" s="21">
        <v>0</v>
      </c>
      <c r="H145" s="21">
        <v>0</v>
      </c>
      <c r="I145" s="21" t="b">
        <f t="shared" si="2"/>
        <v>0</v>
      </c>
    </row>
    <row r="146" spans="1:9" ht="16.8" x14ac:dyDescent="0.4">
      <c r="A146" s="35" t="s">
        <v>144</v>
      </c>
      <c r="B146" s="23">
        <v>272</v>
      </c>
      <c r="C146" s="21">
        <v>187042800</v>
      </c>
      <c r="D146" s="21">
        <v>170957192</v>
      </c>
      <c r="E146" s="21">
        <v>211265712</v>
      </c>
      <c r="F146" s="21">
        <v>239984136</v>
      </c>
      <c r="G146" s="21">
        <v>229296000</v>
      </c>
      <c r="H146" s="21">
        <v>207209880</v>
      </c>
      <c r="I146" s="21" t="b">
        <f t="shared" si="2"/>
        <v>0</v>
      </c>
    </row>
    <row r="147" spans="1:9" ht="16.8" x14ac:dyDescent="0.4">
      <c r="A147" s="35" t="s">
        <v>145</v>
      </c>
      <c r="B147" s="23">
        <v>273</v>
      </c>
      <c r="C147" s="21">
        <v>3879322</v>
      </c>
      <c r="D147" s="21">
        <v>3444930</v>
      </c>
      <c r="E147" s="21">
        <v>3372726</v>
      </c>
      <c r="F147" s="21">
        <v>3282624</v>
      </c>
      <c r="G147" s="21">
        <v>2616741</v>
      </c>
      <c r="H147" s="21">
        <v>1854551</v>
      </c>
      <c r="I147" s="21" t="b">
        <f t="shared" si="2"/>
        <v>0</v>
      </c>
    </row>
    <row r="148" spans="1:9" ht="16.8" x14ac:dyDescent="0.4">
      <c r="A148" s="35" t="s">
        <v>146</v>
      </c>
      <c r="B148" s="23">
        <v>274</v>
      </c>
      <c r="C148" s="21">
        <v>1631961875</v>
      </c>
      <c r="D148" s="21">
        <v>2695526596</v>
      </c>
      <c r="E148" s="21">
        <v>2667843378</v>
      </c>
      <c r="F148" s="21">
        <v>2902178413</v>
      </c>
      <c r="G148" s="21">
        <v>2981747982</v>
      </c>
      <c r="H148" s="21">
        <v>2900215238</v>
      </c>
      <c r="I148" s="21" t="b">
        <f t="shared" si="2"/>
        <v>0</v>
      </c>
    </row>
    <row r="149" spans="1:9" ht="16.8" x14ac:dyDescent="0.4">
      <c r="A149" s="35" t="s">
        <v>147</v>
      </c>
      <c r="B149" s="23">
        <v>275</v>
      </c>
      <c r="C149" s="21">
        <v>18904365219</v>
      </c>
      <c r="D149" s="21">
        <v>26944850997</v>
      </c>
      <c r="E149" s="21">
        <v>30422200042</v>
      </c>
      <c r="F149" s="21">
        <v>32539685982</v>
      </c>
      <c r="G149" s="21">
        <v>23837144047</v>
      </c>
      <c r="H149" s="21">
        <v>17986360667</v>
      </c>
      <c r="I149" s="21" t="b">
        <f t="shared" si="2"/>
        <v>0</v>
      </c>
    </row>
    <row r="150" spans="1:9" ht="16.8" x14ac:dyDescent="0.4">
      <c r="A150" s="35" t="s">
        <v>148</v>
      </c>
      <c r="B150" s="23">
        <v>276</v>
      </c>
      <c r="C150" s="21">
        <v>78097096</v>
      </c>
      <c r="D150" s="21">
        <v>12238391</v>
      </c>
      <c r="E150" s="21">
        <v>1923757</v>
      </c>
      <c r="F150" s="21">
        <v>196570</v>
      </c>
      <c r="G150" s="21">
        <v>650302</v>
      </c>
      <c r="H150" s="21">
        <v>0</v>
      </c>
      <c r="I150" s="21" t="b">
        <f t="shared" si="2"/>
        <v>0</v>
      </c>
    </row>
    <row r="151" spans="1:9" ht="16.8" x14ac:dyDescent="0.4">
      <c r="A151" s="35" t="s">
        <v>149</v>
      </c>
      <c r="B151" s="23">
        <v>277</v>
      </c>
      <c r="C151" s="21">
        <v>2036415678</v>
      </c>
      <c r="D151" s="21">
        <v>2370752871</v>
      </c>
      <c r="E151" s="21">
        <v>2563121668</v>
      </c>
      <c r="F151" s="21">
        <v>2622409374</v>
      </c>
      <c r="G151" s="21">
        <v>2281711733</v>
      </c>
      <c r="H151" s="21">
        <v>2364114439</v>
      </c>
      <c r="I151" s="21" t="b">
        <f t="shared" si="2"/>
        <v>0</v>
      </c>
    </row>
    <row r="152" spans="1:9" ht="16.8" x14ac:dyDescent="0.4">
      <c r="A152" s="35" t="s">
        <v>150</v>
      </c>
      <c r="B152" s="23">
        <v>278</v>
      </c>
      <c r="C152" s="21">
        <v>2347220373</v>
      </c>
      <c r="D152" s="21">
        <v>4937403209</v>
      </c>
      <c r="E152" s="21">
        <v>6143788413</v>
      </c>
      <c r="F152" s="21">
        <v>9840354874</v>
      </c>
      <c r="G152" s="21">
        <v>12119299445</v>
      </c>
      <c r="H152" s="21">
        <v>22878348040</v>
      </c>
      <c r="I152" s="21" t="b">
        <f t="shared" si="2"/>
        <v>0</v>
      </c>
    </row>
    <row r="153" spans="1:9" ht="16.8" x14ac:dyDescent="0.4">
      <c r="A153" s="35" t="s">
        <v>151</v>
      </c>
      <c r="B153" s="23">
        <v>279</v>
      </c>
      <c r="C153" s="21">
        <v>189238347</v>
      </c>
      <c r="D153" s="21">
        <v>790847412</v>
      </c>
      <c r="E153" s="21">
        <v>1681856568</v>
      </c>
      <c r="F153" s="21">
        <v>2521881712</v>
      </c>
      <c r="G153" s="21">
        <v>2652569304</v>
      </c>
      <c r="H153" s="21">
        <v>2548614666</v>
      </c>
      <c r="I153" s="21" t="b">
        <f t="shared" si="2"/>
        <v>0</v>
      </c>
    </row>
    <row r="154" spans="1:9" ht="16.8" x14ac:dyDescent="0.4">
      <c r="A154" s="35" t="s">
        <v>152</v>
      </c>
      <c r="B154" s="23">
        <v>280</v>
      </c>
      <c r="C154" s="21">
        <v>279681706</v>
      </c>
      <c r="D154" s="21">
        <v>767868086</v>
      </c>
      <c r="E154" s="21">
        <v>779785379</v>
      </c>
      <c r="F154" s="21">
        <v>600042155</v>
      </c>
      <c r="G154" s="21">
        <v>847742551</v>
      </c>
      <c r="H154" s="21">
        <v>735541567</v>
      </c>
      <c r="I154" s="21" t="b">
        <f t="shared" si="2"/>
        <v>0</v>
      </c>
    </row>
    <row r="155" spans="1:9" ht="16.8" x14ac:dyDescent="0.4">
      <c r="A155" s="35" t="s">
        <v>153</v>
      </c>
      <c r="B155" s="23">
        <v>282</v>
      </c>
      <c r="C155" s="21">
        <v>8001760</v>
      </c>
      <c r="D155" s="21">
        <v>7680428</v>
      </c>
      <c r="E155" s="21">
        <v>6982480</v>
      </c>
      <c r="F155" s="21">
        <v>6540015</v>
      </c>
      <c r="G155" s="21">
        <v>0</v>
      </c>
      <c r="H155" s="21">
        <v>0</v>
      </c>
      <c r="I155" s="21" t="b">
        <f t="shared" si="2"/>
        <v>0</v>
      </c>
    </row>
    <row r="156" spans="1:9" ht="16.8" x14ac:dyDescent="0.4">
      <c r="A156" s="35" t="s">
        <v>154</v>
      </c>
      <c r="B156" s="23">
        <v>283</v>
      </c>
      <c r="C156" s="21">
        <v>0</v>
      </c>
      <c r="D156" s="21">
        <v>545798134</v>
      </c>
      <c r="E156" s="21">
        <v>1746422877</v>
      </c>
      <c r="F156" s="21">
        <v>3079128036</v>
      </c>
      <c r="G156" s="21">
        <v>3518468737</v>
      </c>
      <c r="H156" s="21">
        <v>0</v>
      </c>
      <c r="I156" s="21" t="b">
        <f t="shared" si="2"/>
        <v>0</v>
      </c>
    </row>
    <row r="157" spans="1:9" ht="16.8" x14ac:dyDescent="0.4">
      <c r="A157" s="35" t="s">
        <v>155</v>
      </c>
      <c r="B157" s="23">
        <v>284</v>
      </c>
      <c r="C157" s="21">
        <v>0</v>
      </c>
      <c r="D157" s="21">
        <v>23334322</v>
      </c>
      <c r="E157" s="21">
        <v>31123790</v>
      </c>
      <c r="F157" s="21">
        <v>63074605</v>
      </c>
      <c r="G157" s="21">
        <v>87137031</v>
      </c>
      <c r="H157" s="21">
        <v>62105142</v>
      </c>
      <c r="I157" s="21" t="b">
        <f t="shared" si="2"/>
        <v>0</v>
      </c>
    </row>
    <row r="158" spans="1:9" ht="16.8" x14ac:dyDescent="0.4">
      <c r="A158" s="35" t="s">
        <v>156</v>
      </c>
      <c r="B158" s="23">
        <v>285</v>
      </c>
      <c r="C158" s="21">
        <v>0</v>
      </c>
      <c r="D158" s="21">
        <v>176644891</v>
      </c>
      <c r="E158" s="21">
        <v>222130438</v>
      </c>
      <c r="F158" s="21">
        <v>147593163</v>
      </c>
      <c r="G158" s="21">
        <v>61625638</v>
      </c>
      <c r="H158" s="21">
        <v>89443935</v>
      </c>
      <c r="I158" s="21" t="b">
        <f t="shared" si="2"/>
        <v>0</v>
      </c>
    </row>
    <row r="159" spans="1:9" ht="16.8" x14ac:dyDescent="0.4">
      <c r="A159" s="35" t="s">
        <v>157</v>
      </c>
      <c r="B159" s="23">
        <v>286</v>
      </c>
      <c r="C159" s="21">
        <v>0</v>
      </c>
      <c r="D159" s="21">
        <v>29994273555</v>
      </c>
      <c r="E159" s="21">
        <v>152338667515</v>
      </c>
      <c r="F159" s="21">
        <v>191046975846</v>
      </c>
      <c r="G159" s="21">
        <v>190270261882</v>
      </c>
      <c r="H159" s="21">
        <v>209832882424</v>
      </c>
      <c r="I159" s="21" t="b">
        <f t="shared" si="2"/>
        <v>0</v>
      </c>
    </row>
    <row r="160" spans="1:9" ht="16.8" x14ac:dyDescent="0.4">
      <c r="A160" s="35" t="s">
        <v>158</v>
      </c>
      <c r="B160" s="23">
        <v>288</v>
      </c>
      <c r="C160" s="21">
        <v>0</v>
      </c>
      <c r="D160" s="21">
        <v>80401480</v>
      </c>
      <c r="E160" s="21">
        <v>182796616</v>
      </c>
      <c r="F160" s="21">
        <v>0</v>
      </c>
      <c r="G160" s="21">
        <v>0</v>
      </c>
      <c r="H160" s="21">
        <v>0</v>
      </c>
      <c r="I160" s="21" t="b">
        <f t="shared" si="2"/>
        <v>0</v>
      </c>
    </row>
    <row r="161" spans="1:9" ht="16.8" x14ac:dyDescent="0.4">
      <c r="A161" s="35" t="s">
        <v>159</v>
      </c>
      <c r="B161" s="23">
        <v>289</v>
      </c>
      <c r="C161" s="21">
        <v>0</v>
      </c>
      <c r="D161" s="21">
        <v>506458986</v>
      </c>
      <c r="E161" s="21">
        <v>1712051204</v>
      </c>
      <c r="F161" s="21">
        <v>1893388698</v>
      </c>
      <c r="G161" s="21">
        <v>2009116699</v>
      </c>
      <c r="H161" s="21">
        <v>2069521875</v>
      </c>
      <c r="I161" s="21" t="b">
        <f t="shared" si="2"/>
        <v>0</v>
      </c>
    </row>
    <row r="162" spans="1:9" ht="16.8" x14ac:dyDescent="0.4">
      <c r="A162" s="35" t="s">
        <v>160</v>
      </c>
      <c r="B162" s="23">
        <v>290</v>
      </c>
      <c r="C162" s="21">
        <v>0</v>
      </c>
      <c r="D162" s="21">
        <v>5360493549</v>
      </c>
      <c r="E162" s="21">
        <v>19263498372</v>
      </c>
      <c r="F162" s="21">
        <v>20653780969</v>
      </c>
      <c r="G162" s="21">
        <v>29227261269</v>
      </c>
      <c r="H162" s="21">
        <v>36044926541</v>
      </c>
      <c r="I162" s="21" t="b">
        <f t="shared" si="2"/>
        <v>0</v>
      </c>
    </row>
    <row r="163" spans="1:9" ht="16.8" x14ac:dyDescent="0.4">
      <c r="A163" s="35" t="s">
        <v>161</v>
      </c>
      <c r="B163" s="23">
        <v>292</v>
      </c>
      <c r="C163" s="21">
        <v>0</v>
      </c>
      <c r="D163" s="21">
        <v>0</v>
      </c>
      <c r="E163" s="21">
        <v>0</v>
      </c>
      <c r="F163" s="21">
        <v>0</v>
      </c>
      <c r="G163" s="21">
        <v>409197152</v>
      </c>
      <c r="H163" s="21">
        <v>433174915</v>
      </c>
      <c r="I163" s="21" t="b">
        <f t="shared" si="2"/>
        <v>0</v>
      </c>
    </row>
    <row r="164" spans="1:9" ht="16.8" x14ac:dyDescent="0.4">
      <c r="A164" s="35" t="s">
        <v>162</v>
      </c>
      <c r="B164" s="23">
        <v>293</v>
      </c>
      <c r="C164" s="21">
        <v>0</v>
      </c>
      <c r="D164" s="21">
        <v>23696399</v>
      </c>
      <c r="E164" s="21">
        <v>128812538</v>
      </c>
      <c r="F164" s="21">
        <v>142654184</v>
      </c>
      <c r="G164" s="21">
        <v>176706104</v>
      </c>
      <c r="H164" s="21">
        <v>148150822</v>
      </c>
      <c r="I164" s="21" t="b">
        <f t="shared" si="2"/>
        <v>0</v>
      </c>
    </row>
    <row r="165" spans="1:9" ht="16.8" x14ac:dyDescent="0.4">
      <c r="A165" s="35" t="s">
        <v>163</v>
      </c>
      <c r="B165" s="23">
        <v>294</v>
      </c>
      <c r="C165" s="21">
        <v>0</v>
      </c>
      <c r="D165" s="21">
        <v>0</v>
      </c>
      <c r="E165" s="21">
        <v>1183172293</v>
      </c>
      <c r="F165" s="21">
        <v>777049941</v>
      </c>
      <c r="G165" s="21">
        <v>630746739</v>
      </c>
      <c r="H165" s="21">
        <v>672292110</v>
      </c>
      <c r="I165" s="21" t="b">
        <f t="shared" si="2"/>
        <v>0</v>
      </c>
    </row>
    <row r="166" spans="1:9" ht="16.8" x14ac:dyDescent="0.4">
      <c r="A166" s="35" t="s">
        <v>164</v>
      </c>
      <c r="B166" s="23">
        <v>295</v>
      </c>
      <c r="C166" s="21">
        <v>0</v>
      </c>
      <c r="D166" s="21">
        <v>0</v>
      </c>
      <c r="E166" s="21">
        <v>0</v>
      </c>
      <c r="F166" s="21">
        <v>1562615083</v>
      </c>
      <c r="G166" s="21">
        <v>2319515149</v>
      </c>
      <c r="H166" s="21">
        <v>2511205566</v>
      </c>
      <c r="I166" s="21" t="b">
        <f t="shared" si="2"/>
        <v>0</v>
      </c>
    </row>
    <row r="167" spans="1:9" ht="16.8" x14ac:dyDescent="0.4">
      <c r="A167" s="35" t="s">
        <v>165</v>
      </c>
      <c r="B167" s="23">
        <v>296</v>
      </c>
      <c r="C167" s="21">
        <v>0</v>
      </c>
      <c r="D167" s="21">
        <v>0</v>
      </c>
      <c r="E167" s="21">
        <v>12029721</v>
      </c>
      <c r="F167" s="21">
        <v>10752216</v>
      </c>
      <c r="G167" s="21">
        <v>10046690</v>
      </c>
      <c r="H167" s="21">
        <v>9516338</v>
      </c>
      <c r="I167" s="21" t="b">
        <f t="shared" si="2"/>
        <v>0</v>
      </c>
    </row>
    <row r="168" spans="1:9" ht="16.8" x14ac:dyDescent="0.4">
      <c r="A168" s="35" t="s">
        <v>166</v>
      </c>
      <c r="B168" s="23">
        <v>297</v>
      </c>
      <c r="C168" s="21">
        <v>0</v>
      </c>
      <c r="D168" s="21">
        <v>0</v>
      </c>
      <c r="E168" s="21">
        <v>62182226</v>
      </c>
      <c r="F168" s="21">
        <v>373482218</v>
      </c>
      <c r="G168" s="21">
        <v>1026872638</v>
      </c>
      <c r="H168" s="21">
        <v>1520035615</v>
      </c>
      <c r="I168" s="21" t="b">
        <f t="shared" si="2"/>
        <v>0</v>
      </c>
    </row>
    <row r="169" spans="1:9" ht="16.8" x14ac:dyDescent="0.4">
      <c r="A169" s="35" t="s">
        <v>167</v>
      </c>
      <c r="B169" s="23">
        <v>298</v>
      </c>
      <c r="C169" s="21">
        <v>0</v>
      </c>
      <c r="D169" s="21">
        <v>0</v>
      </c>
      <c r="E169" s="21">
        <v>0</v>
      </c>
      <c r="F169" s="21">
        <v>315275133</v>
      </c>
      <c r="G169" s="21">
        <v>393269696</v>
      </c>
      <c r="H169" s="21">
        <v>0</v>
      </c>
      <c r="I169" s="21" t="b">
        <f t="shared" si="2"/>
        <v>0</v>
      </c>
    </row>
    <row r="170" spans="1:9" ht="16.8" x14ac:dyDescent="0.4">
      <c r="A170" s="35" t="s">
        <v>168</v>
      </c>
      <c r="B170" s="23">
        <v>299</v>
      </c>
      <c r="C170" s="21">
        <v>0</v>
      </c>
      <c r="D170" s="21">
        <v>0</v>
      </c>
      <c r="E170" s="21">
        <v>0</v>
      </c>
      <c r="F170" s="21">
        <v>588853929</v>
      </c>
      <c r="G170" s="21">
        <v>425787133</v>
      </c>
      <c r="H170" s="21">
        <v>336719905</v>
      </c>
      <c r="I170" s="21" t="b">
        <f t="shared" si="2"/>
        <v>0</v>
      </c>
    </row>
    <row r="171" spans="1:9" ht="16.8" x14ac:dyDescent="0.4">
      <c r="A171" s="35" t="s">
        <v>169</v>
      </c>
      <c r="B171" s="23">
        <v>301</v>
      </c>
      <c r="C171" s="21">
        <v>0</v>
      </c>
      <c r="D171" s="21">
        <v>0</v>
      </c>
      <c r="E171" s="21">
        <v>0</v>
      </c>
      <c r="F171" s="21">
        <v>13862989947</v>
      </c>
      <c r="G171" s="21">
        <v>37431241648</v>
      </c>
      <c r="H171" s="21">
        <v>38808818380</v>
      </c>
      <c r="I171" s="21" t="b">
        <f t="shared" si="2"/>
        <v>0</v>
      </c>
    </row>
    <row r="172" spans="1:9" ht="16.8" x14ac:dyDescent="0.4">
      <c r="A172" s="35" t="s">
        <v>170</v>
      </c>
      <c r="B172" s="23">
        <v>303</v>
      </c>
      <c r="C172" s="21">
        <v>0</v>
      </c>
      <c r="D172" s="21">
        <v>0</v>
      </c>
      <c r="E172" s="21">
        <v>0</v>
      </c>
      <c r="F172" s="21">
        <v>0</v>
      </c>
      <c r="G172" s="21">
        <v>1246467208</v>
      </c>
      <c r="H172" s="21">
        <v>0</v>
      </c>
      <c r="I172" s="21" t="b">
        <f t="shared" si="2"/>
        <v>0</v>
      </c>
    </row>
    <row r="173" spans="1:9" ht="16.8" x14ac:dyDescent="0.4">
      <c r="A173" s="35" t="s">
        <v>171</v>
      </c>
      <c r="B173" s="23">
        <v>304</v>
      </c>
      <c r="C173" s="21">
        <v>0</v>
      </c>
      <c r="D173" s="21">
        <v>0</v>
      </c>
      <c r="E173" s="21">
        <v>0</v>
      </c>
      <c r="F173" s="21">
        <v>63733139</v>
      </c>
      <c r="G173" s="21">
        <v>118388535</v>
      </c>
      <c r="H173" s="21">
        <v>115046578</v>
      </c>
      <c r="I173" s="21" t="b">
        <f t="shared" si="2"/>
        <v>0</v>
      </c>
    </row>
    <row r="174" spans="1:9" ht="16.8" x14ac:dyDescent="0.4">
      <c r="A174" s="35" t="s">
        <v>172</v>
      </c>
      <c r="B174" s="23">
        <v>305</v>
      </c>
      <c r="C174" s="21">
        <v>0</v>
      </c>
      <c r="D174" s="21">
        <v>0</v>
      </c>
      <c r="E174" s="21">
        <v>0</v>
      </c>
      <c r="F174" s="21">
        <v>0</v>
      </c>
      <c r="G174" s="21">
        <v>3872736625</v>
      </c>
      <c r="H174" s="21">
        <v>7694406908</v>
      </c>
      <c r="I174" s="21" t="b">
        <f t="shared" si="2"/>
        <v>0</v>
      </c>
    </row>
    <row r="175" spans="1:9" ht="16.8" x14ac:dyDescent="0.4">
      <c r="A175" s="35" t="s">
        <v>173</v>
      </c>
      <c r="B175" s="23">
        <v>306</v>
      </c>
      <c r="C175" s="21">
        <v>0</v>
      </c>
      <c r="D175" s="21">
        <v>0</v>
      </c>
      <c r="E175" s="21">
        <v>0</v>
      </c>
      <c r="F175" s="21">
        <v>57819009</v>
      </c>
      <c r="G175" s="21">
        <v>0</v>
      </c>
      <c r="H175" s="21">
        <v>0</v>
      </c>
      <c r="I175" s="21" t="b">
        <f t="shared" si="2"/>
        <v>0</v>
      </c>
    </row>
    <row r="176" spans="1:9" ht="16.8" x14ac:dyDescent="0.4">
      <c r="A176" s="35" t="s">
        <v>174</v>
      </c>
      <c r="B176" s="23">
        <v>307</v>
      </c>
      <c r="C176" s="21">
        <v>0</v>
      </c>
      <c r="D176" s="21">
        <v>0</v>
      </c>
      <c r="E176" s="21">
        <v>0</v>
      </c>
      <c r="F176" s="21">
        <v>709056303</v>
      </c>
      <c r="G176" s="21">
        <v>4827160602</v>
      </c>
      <c r="H176" s="21">
        <v>5203342292</v>
      </c>
      <c r="I176" s="21" t="b">
        <f t="shared" si="2"/>
        <v>0</v>
      </c>
    </row>
    <row r="177" spans="1:9" ht="16.8" x14ac:dyDescent="0.4">
      <c r="A177" s="35" t="s">
        <v>175</v>
      </c>
      <c r="B177" s="23">
        <v>308</v>
      </c>
      <c r="C177" s="21">
        <v>0</v>
      </c>
      <c r="D177" s="21">
        <v>0</v>
      </c>
      <c r="E177" s="21">
        <v>0</v>
      </c>
      <c r="F177" s="21">
        <v>74010843</v>
      </c>
      <c r="G177" s="21">
        <v>902390864</v>
      </c>
      <c r="H177" s="21">
        <v>1212608215</v>
      </c>
      <c r="I177" s="21" t="b">
        <f t="shared" si="2"/>
        <v>0</v>
      </c>
    </row>
    <row r="178" spans="1:9" ht="16.8" x14ac:dyDescent="0.4">
      <c r="A178" s="35" t="s">
        <v>176</v>
      </c>
      <c r="B178" s="23">
        <v>309</v>
      </c>
      <c r="C178" s="21">
        <v>0</v>
      </c>
      <c r="D178" s="21">
        <v>0</v>
      </c>
      <c r="E178" s="21">
        <v>0</v>
      </c>
      <c r="F178" s="21">
        <v>33828004</v>
      </c>
      <c r="G178" s="21">
        <v>325442540</v>
      </c>
      <c r="H178" s="21">
        <v>827278287</v>
      </c>
      <c r="I178" s="21" t="b">
        <f t="shared" si="2"/>
        <v>0</v>
      </c>
    </row>
    <row r="179" spans="1:9" ht="16.8" x14ac:dyDescent="0.4">
      <c r="A179" s="35" t="s">
        <v>177</v>
      </c>
      <c r="B179" s="23">
        <v>310</v>
      </c>
      <c r="C179" s="21">
        <v>0</v>
      </c>
      <c r="D179" s="21">
        <v>0</v>
      </c>
      <c r="E179" s="21">
        <v>0</v>
      </c>
      <c r="F179" s="21">
        <v>0</v>
      </c>
      <c r="G179" s="21">
        <v>1209960550</v>
      </c>
      <c r="H179" s="21">
        <v>0</v>
      </c>
      <c r="I179" s="21" t="b">
        <f t="shared" si="2"/>
        <v>0</v>
      </c>
    </row>
    <row r="180" spans="1:9" ht="16.8" x14ac:dyDescent="0.4">
      <c r="A180" s="35" t="s">
        <v>178</v>
      </c>
      <c r="B180" s="23">
        <v>311</v>
      </c>
      <c r="C180" s="21">
        <v>0</v>
      </c>
      <c r="D180" s="21">
        <v>0</v>
      </c>
      <c r="E180" s="21">
        <v>0</v>
      </c>
      <c r="F180" s="21">
        <v>0</v>
      </c>
      <c r="G180" s="21">
        <v>1639751354</v>
      </c>
      <c r="H180" s="21">
        <v>0</v>
      </c>
      <c r="I180" s="21" t="b">
        <f t="shared" si="2"/>
        <v>0</v>
      </c>
    </row>
    <row r="181" spans="1:9" ht="16.8" x14ac:dyDescent="0.4">
      <c r="A181" s="35" t="s">
        <v>179</v>
      </c>
      <c r="B181" s="23">
        <v>312</v>
      </c>
      <c r="C181" s="21">
        <v>0</v>
      </c>
      <c r="D181" s="21">
        <v>0</v>
      </c>
      <c r="E181" s="21">
        <v>0</v>
      </c>
      <c r="F181" s="21">
        <v>0</v>
      </c>
      <c r="G181" s="21">
        <v>2901399787</v>
      </c>
      <c r="H181" s="21">
        <v>14761889660</v>
      </c>
      <c r="I181" s="21" t="b">
        <f t="shared" si="2"/>
        <v>0</v>
      </c>
    </row>
    <row r="182" spans="1:9" ht="16.8" x14ac:dyDescent="0.4">
      <c r="A182" s="35" t="s">
        <v>180</v>
      </c>
      <c r="B182" s="23">
        <v>313</v>
      </c>
      <c r="C182" s="21">
        <v>0</v>
      </c>
      <c r="D182" s="21">
        <v>0</v>
      </c>
      <c r="E182" s="21">
        <v>0</v>
      </c>
      <c r="F182" s="21">
        <v>0</v>
      </c>
      <c r="G182" s="21">
        <v>6950777</v>
      </c>
      <c r="H182" s="21">
        <v>5106654</v>
      </c>
      <c r="I182" s="21" t="b">
        <f t="shared" si="2"/>
        <v>0</v>
      </c>
    </row>
    <row r="183" spans="1:9" ht="16.8" x14ac:dyDescent="0.4">
      <c r="A183" s="35" t="s">
        <v>181</v>
      </c>
      <c r="B183" s="23">
        <v>314</v>
      </c>
      <c r="C183" s="21">
        <v>0</v>
      </c>
      <c r="D183" s="21">
        <v>0</v>
      </c>
      <c r="E183" s="21">
        <v>0</v>
      </c>
      <c r="F183" s="21">
        <v>0</v>
      </c>
      <c r="G183" s="21">
        <v>12947096288</v>
      </c>
      <c r="H183" s="21">
        <v>24400312128</v>
      </c>
      <c r="I183" s="21" t="b">
        <f t="shared" si="2"/>
        <v>0</v>
      </c>
    </row>
    <row r="184" spans="1:9" ht="16.8" x14ac:dyDescent="0.4">
      <c r="A184" s="35" t="s">
        <v>182</v>
      </c>
      <c r="B184" s="23">
        <v>315</v>
      </c>
      <c r="C184" s="21">
        <v>0</v>
      </c>
      <c r="D184" s="21">
        <v>0</v>
      </c>
      <c r="E184" s="21">
        <v>0</v>
      </c>
      <c r="F184" s="21">
        <v>0</v>
      </c>
      <c r="G184" s="21">
        <v>2519497</v>
      </c>
      <c r="H184" s="21">
        <v>10151838300</v>
      </c>
      <c r="I184" s="21" t="b">
        <f t="shared" si="2"/>
        <v>0</v>
      </c>
    </row>
    <row r="185" spans="1:9" ht="16.8" x14ac:dyDescent="0.4">
      <c r="A185" s="35" t="s">
        <v>183</v>
      </c>
      <c r="B185" s="23">
        <v>316</v>
      </c>
      <c r="C185" s="21">
        <v>0</v>
      </c>
      <c r="D185" s="21">
        <v>0</v>
      </c>
      <c r="E185" s="21">
        <v>0</v>
      </c>
      <c r="F185" s="21">
        <v>0</v>
      </c>
      <c r="G185" s="21">
        <v>0</v>
      </c>
      <c r="H185" s="21">
        <v>6390363400</v>
      </c>
      <c r="I185" s="21" t="b">
        <f t="shared" si="2"/>
        <v>0</v>
      </c>
    </row>
    <row r="186" spans="1:9" ht="16.8" x14ac:dyDescent="0.4">
      <c r="A186" s="35" t="s">
        <v>184</v>
      </c>
      <c r="B186" s="23">
        <v>317</v>
      </c>
      <c r="C186" s="21">
        <v>0</v>
      </c>
      <c r="D186" s="21">
        <v>0</v>
      </c>
      <c r="E186" s="21">
        <v>0</v>
      </c>
      <c r="F186" s="21">
        <v>0</v>
      </c>
      <c r="G186" s="21">
        <v>260148256</v>
      </c>
      <c r="H186" s="21">
        <v>301912448</v>
      </c>
      <c r="I186" s="21" t="b">
        <f t="shared" si="2"/>
        <v>0</v>
      </c>
    </row>
    <row r="187" spans="1:9" ht="16.8" x14ac:dyDescent="0.4">
      <c r="A187" s="35" t="s">
        <v>185</v>
      </c>
      <c r="B187" s="23">
        <v>318</v>
      </c>
      <c r="C187" s="21">
        <v>0</v>
      </c>
      <c r="D187" s="21">
        <v>0</v>
      </c>
      <c r="E187" s="21">
        <v>0</v>
      </c>
      <c r="F187" s="21">
        <v>0</v>
      </c>
      <c r="G187" s="21">
        <v>239727666</v>
      </c>
      <c r="H187" s="21">
        <v>2127851460</v>
      </c>
      <c r="I187" s="21" t="b">
        <f t="shared" si="2"/>
        <v>0</v>
      </c>
    </row>
    <row r="188" spans="1:9" ht="16.8" x14ac:dyDescent="0.4">
      <c r="A188" s="35" t="s">
        <v>186</v>
      </c>
      <c r="B188" s="23">
        <v>320</v>
      </c>
      <c r="C188" s="21">
        <v>0</v>
      </c>
      <c r="D188" s="21">
        <v>0</v>
      </c>
      <c r="E188" s="21">
        <v>0</v>
      </c>
      <c r="F188" s="21">
        <v>0</v>
      </c>
      <c r="G188" s="21">
        <v>506983354</v>
      </c>
      <c r="H188" s="21">
        <v>1102453348</v>
      </c>
      <c r="I188" s="21" t="b">
        <f t="shared" si="2"/>
        <v>0</v>
      </c>
    </row>
    <row r="189" spans="1:9" ht="16.8" x14ac:dyDescent="0.4">
      <c r="A189" s="35" t="s">
        <v>187</v>
      </c>
      <c r="B189" s="23">
        <v>321</v>
      </c>
      <c r="C189" s="21">
        <v>0</v>
      </c>
      <c r="D189" s="21">
        <v>0</v>
      </c>
      <c r="E189" s="21">
        <v>0</v>
      </c>
      <c r="F189" s="21">
        <v>0</v>
      </c>
      <c r="G189" s="21">
        <v>25679326</v>
      </c>
      <c r="H189" s="21">
        <v>55484809</v>
      </c>
      <c r="I189" s="21" t="b">
        <f t="shared" si="2"/>
        <v>0</v>
      </c>
    </row>
    <row r="190" spans="1:9" ht="16.8" x14ac:dyDescent="0.4">
      <c r="A190" s="35" t="s">
        <v>188</v>
      </c>
      <c r="B190" s="23">
        <v>322</v>
      </c>
      <c r="C190" s="21">
        <v>0</v>
      </c>
      <c r="D190" s="21">
        <v>0</v>
      </c>
      <c r="E190" s="21">
        <v>0</v>
      </c>
      <c r="F190" s="21">
        <v>0</v>
      </c>
      <c r="G190" s="21">
        <v>10232589</v>
      </c>
      <c r="H190" s="21">
        <v>26009806</v>
      </c>
      <c r="I190" s="21" t="b">
        <f t="shared" si="2"/>
        <v>0</v>
      </c>
    </row>
    <row r="191" spans="1:9" ht="16.8" x14ac:dyDescent="0.4">
      <c r="A191" s="35" t="s">
        <v>189</v>
      </c>
      <c r="B191" s="23">
        <v>323</v>
      </c>
      <c r="C191" s="21">
        <v>0</v>
      </c>
      <c r="D191" s="21">
        <v>0</v>
      </c>
      <c r="E191" s="21">
        <v>0</v>
      </c>
      <c r="F191" s="21">
        <v>0</v>
      </c>
      <c r="G191" s="21">
        <v>0</v>
      </c>
      <c r="H191" s="21">
        <v>48245456333</v>
      </c>
      <c r="I191" s="21" t="b">
        <f t="shared" si="2"/>
        <v>0</v>
      </c>
    </row>
    <row r="192" spans="1:9" ht="16.8" x14ac:dyDescent="0.4">
      <c r="A192" s="35" t="s">
        <v>190</v>
      </c>
      <c r="B192" s="23">
        <v>324</v>
      </c>
      <c r="C192" s="21">
        <v>0</v>
      </c>
      <c r="D192" s="21">
        <v>0</v>
      </c>
      <c r="E192" s="21">
        <v>0</v>
      </c>
      <c r="F192" s="21">
        <v>0</v>
      </c>
      <c r="G192" s="21">
        <v>583561123</v>
      </c>
      <c r="H192" s="21">
        <v>3746012290</v>
      </c>
      <c r="I192" s="21" t="b">
        <f t="shared" si="2"/>
        <v>0</v>
      </c>
    </row>
    <row r="193" spans="1:9" ht="16.8" x14ac:dyDescent="0.4">
      <c r="A193" s="35" t="s">
        <v>191</v>
      </c>
      <c r="B193" s="23">
        <v>325</v>
      </c>
      <c r="C193" s="21">
        <v>0</v>
      </c>
      <c r="D193" s="21">
        <v>0</v>
      </c>
      <c r="E193" s="21">
        <v>0</v>
      </c>
      <c r="F193" s="21">
        <v>0</v>
      </c>
      <c r="G193" s="21">
        <v>318558132</v>
      </c>
      <c r="H193" s="21">
        <v>1341752579</v>
      </c>
      <c r="I193" s="21" t="b">
        <f t="shared" si="2"/>
        <v>0</v>
      </c>
    </row>
    <row r="194" spans="1:9" ht="16.8" x14ac:dyDescent="0.4">
      <c r="A194" s="35" t="s">
        <v>192</v>
      </c>
      <c r="B194" s="23">
        <v>326</v>
      </c>
      <c r="C194" s="21">
        <v>0</v>
      </c>
      <c r="D194" s="21">
        <v>0</v>
      </c>
      <c r="E194" s="21">
        <v>0</v>
      </c>
      <c r="F194" s="21">
        <v>0</v>
      </c>
      <c r="G194" s="21">
        <v>9790608</v>
      </c>
      <c r="H194" s="21">
        <v>202249107</v>
      </c>
      <c r="I194" s="21" t="b">
        <f t="shared" si="2"/>
        <v>0</v>
      </c>
    </row>
    <row r="195" spans="1:9" ht="16.8" x14ac:dyDescent="0.4">
      <c r="A195" s="35" t="s">
        <v>193</v>
      </c>
      <c r="B195" s="23">
        <v>327</v>
      </c>
      <c r="C195" s="21">
        <v>0</v>
      </c>
      <c r="D195" s="21">
        <v>0</v>
      </c>
      <c r="E195" s="21">
        <v>0</v>
      </c>
      <c r="F195" s="21">
        <v>0</v>
      </c>
      <c r="G195" s="21">
        <v>5703091</v>
      </c>
      <c r="H195" s="21">
        <v>393731366</v>
      </c>
      <c r="I195" s="21" t="b">
        <f t="shared" si="2"/>
        <v>0</v>
      </c>
    </row>
    <row r="196" spans="1:9" ht="16.8" x14ac:dyDescent="0.4">
      <c r="A196" s="35" t="s">
        <v>194</v>
      </c>
      <c r="B196" s="23">
        <v>329</v>
      </c>
      <c r="C196" s="21">
        <v>0</v>
      </c>
      <c r="D196" s="21">
        <v>0</v>
      </c>
      <c r="E196" s="21">
        <v>0</v>
      </c>
      <c r="F196" s="21">
        <v>0</v>
      </c>
      <c r="G196" s="21">
        <v>8582323</v>
      </c>
      <c r="H196" s="21">
        <v>11202494</v>
      </c>
      <c r="I196" s="21" t="b">
        <f t="shared" ref="I196:I223" si="3">(COUNTA($C$1:$H$1)=COUNTIF(C196:H196,"0"))</f>
        <v>0</v>
      </c>
    </row>
    <row r="197" spans="1:9" ht="16.8" x14ac:dyDescent="0.4">
      <c r="A197" s="35" t="s">
        <v>195</v>
      </c>
      <c r="B197" s="23">
        <v>332</v>
      </c>
      <c r="C197" s="21">
        <v>0</v>
      </c>
      <c r="D197" s="21">
        <v>0</v>
      </c>
      <c r="E197" s="21">
        <v>0</v>
      </c>
      <c r="F197" s="21">
        <v>0</v>
      </c>
      <c r="G197" s="21">
        <v>0</v>
      </c>
      <c r="H197" s="21">
        <v>1014380352</v>
      </c>
      <c r="I197" s="21" t="b">
        <f t="shared" si="3"/>
        <v>0</v>
      </c>
    </row>
    <row r="198" spans="1:9" ht="16.8" x14ac:dyDescent="0.4">
      <c r="A198" s="35" t="s">
        <v>196</v>
      </c>
      <c r="B198" s="23">
        <v>333</v>
      </c>
      <c r="C198" s="21">
        <v>0</v>
      </c>
      <c r="D198" s="21">
        <v>0</v>
      </c>
      <c r="E198" s="21">
        <v>0</v>
      </c>
      <c r="F198" s="21">
        <v>0</v>
      </c>
      <c r="G198" s="21">
        <v>122740918</v>
      </c>
      <c r="H198" s="21">
        <v>1411423674</v>
      </c>
      <c r="I198" s="21" t="b">
        <f t="shared" si="3"/>
        <v>0</v>
      </c>
    </row>
    <row r="199" spans="1:9" ht="16.8" x14ac:dyDescent="0.4">
      <c r="A199" s="35" t="s">
        <v>197</v>
      </c>
      <c r="B199" s="23">
        <v>334</v>
      </c>
      <c r="C199" s="21">
        <v>0</v>
      </c>
      <c r="D199" s="21">
        <v>0</v>
      </c>
      <c r="E199" s="21">
        <v>0</v>
      </c>
      <c r="F199" s="21">
        <v>0</v>
      </c>
      <c r="G199" s="21">
        <v>50076351</v>
      </c>
      <c r="H199" s="21">
        <v>695432150</v>
      </c>
      <c r="I199" s="21" t="b">
        <f t="shared" si="3"/>
        <v>0</v>
      </c>
    </row>
    <row r="200" spans="1:9" ht="16.8" x14ac:dyDescent="0.4">
      <c r="A200" s="35" t="s">
        <v>198</v>
      </c>
      <c r="B200" s="23">
        <v>335</v>
      </c>
      <c r="C200" s="21">
        <v>0</v>
      </c>
      <c r="D200" s="21">
        <v>0</v>
      </c>
      <c r="E200" s="21">
        <v>0</v>
      </c>
      <c r="F200" s="21">
        <v>0</v>
      </c>
      <c r="G200" s="21">
        <v>0</v>
      </c>
      <c r="H200" s="21">
        <v>172952848</v>
      </c>
      <c r="I200" s="21" t="b">
        <f t="shared" si="3"/>
        <v>0</v>
      </c>
    </row>
    <row r="201" spans="1:9" ht="16.8" x14ac:dyDescent="0.4">
      <c r="A201" s="35" t="s">
        <v>199</v>
      </c>
      <c r="B201" s="23">
        <v>336</v>
      </c>
      <c r="C201" s="21">
        <v>0</v>
      </c>
      <c r="D201" s="21">
        <v>0</v>
      </c>
      <c r="E201" s="21">
        <v>0</v>
      </c>
      <c r="F201" s="21">
        <v>0</v>
      </c>
      <c r="G201" s="21">
        <v>0</v>
      </c>
      <c r="H201" s="21">
        <v>49959410</v>
      </c>
      <c r="I201" s="21" t="b">
        <f t="shared" si="3"/>
        <v>0</v>
      </c>
    </row>
    <row r="202" spans="1:9" ht="16.8" x14ac:dyDescent="0.4">
      <c r="A202" s="35" t="s">
        <v>200</v>
      </c>
      <c r="B202" s="23">
        <v>338</v>
      </c>
      <c r="C202" s="21">
        <v>0</v>
      </c>
      <c r="D202" s="21">
        <v>0</v>
      </c>
      <c r="E202" s="21">
        <v>0</v>
      </c>
      <c r="F202" s="21">
        <v>0</v>
      </c>
      <c r="G202" s="21">
        <v>0</v>
      </c>
      <c r="H202" s="21">
        <v>42186312</v>
      </c>
      <c r="I202" s="21" t="b">
        <f t="shared" si="3"/>
        <v>0</v>
      </c>
    </row>
    <row r="203" spans="1:9" ht="16.8" x14ac:dyDescent="0.4">
      <c r="A203" s="35" t="s">
        <v>201</v>
      </c>
      <c r="B203" s="23">
        <v>339</v>
      </c>
      <c r="C203" s="21">
        <v>0</v>
      </c>
      <c r="D203" s="21">
        <v>0</v>
      </c>
      <c r="E203" s="21">
        <v>0</v>
      </c>
      <c r="F203" s="21">
        <v>0</v>
      </c>
      <c r="G203" s="21">
        <v>0</v>
      </c>
      <c r="H203" s="21">
        <v>234703760</v>
      </c>
      <c r="I203" s="21" t="b">
        <f t="shared" si="3"/>
        <v>0</v>
      </c>
    </row>
    <row r="204" spans="1:9" ht="16.8" x14ac:dyDescent="0.4">
      <c r="A204" s="35" t="s">
        <v>202</v>
      </c>
      <c r="B204" s="23">
        <v>340</v>
      </c>
      <c r="C204" s="21">
        <v>0</v>
      </c>
      <c r="D204" s="21">
        <v>0</v>
      </c>
      <c r="E204" s="21">
        <v>0</v>
      </c>
      <c r="F204" s="21">
        <v>0</v>
      </c>
      <c r="G204" s="21">
        <v>0</v>
      </c>
      <c r="H204" s="21">
        <v>328238400</v>
      </c>
      <c r="I204" s="21" t="b">
        <f t="shared" si="3"/>
        <v>0</v>
      </c>
    </row>
    <row r="205" spans="1:9" ht="16.8" x14ac:dyDescent="0.4">
      <c r="A205" s="35" t="s">
        <v>203</v>
      </c>
      <c r="B205" s="23">
        <v>341</v>
      </c>
      <c r="C205" s="21">
        <v>0</v>
      </c>
      <c r="D205" s="21">
        <v>0</v>
      </c>
      <c r="E205" s="21">
        <v>0</v>
      </c>
      <c r="F205" s="21">
        <v>0</v>
      </c>
      <c r="G205" s="21">
        <v>0</v>
      </c>
      <c r="H205" s="21">
        <v>18251122475</v>
      </c>
      <c r="I205" s="21" t="b">
        <f t="shared" si="3"/>
        <v>0</v>
      </c>
    </row>
    <row r="206" spans="1:9" ht="16.8" x14ac:dyDescent="0.4">
      <c r="A206" s="35" t="s">
        <v>204</v>
      </c>
      <c r="B206" s="23">
        <v>342</v>
      </c>
      <c r="C206" s="21">
        <v>0</v>
      </c>
      <c r="D206" s="21">
        <v>0</v>
      </c>
      <c r="E206" s="21">
        <v>0</v>
      </c>
      <c r="F206" s="21">
        <v>0</v>
      </c>
      <c r="G206" s="21">
        <v>0</v>
      </c>
      <c r="H206" s="21">
        <v>64650139</v>
      </c>
      <c r="I206" s="21" t="b">
        <f t="shared" si="3"/>
        <v>0</v>
      </c>
    </row>
    <row r="207" spans="1:9" ht="16.8" x14ac:dyDescent="0.4">
      <c r="A207" s="35" t="s">
        <v>205</v>
      </c>
      <c r="B207" s="23">
        <v>343</v>
      </c>
      <c r="C207" s="21">
        <v>0</v>
      </c>
      <c r="D207" s="21">
        <v>0</v>
      </c>
      <c r="E207" s="21">
        <v>0</v>
      </c>
      <c r="F207" s="21">
        <v>0</v>
      </c>
      <c r="G207" s="21">
        <v>0</v>
      </c>
      <c r="H207" s="21">
        <v>29266030</v>
      </c>
      <c r="I207" s="21" t="b">
        <f t="shared" si="3"/>
        <v>0</v>
      </c>
    </row>
    <row r="208" spans="1:9" ht="16.8" x14ac:dyDescent="0.4">
      <c r="A208" s="35" t="s">
        <v>206</v>
      </c>
      <c r="B208" s="23">
        <v>345</v>
      </c>
      <c r="C208" s="21">
        <v>0</v>
      </c>
      <c r="D208" s="21">
        <v>0</v>
      </c>
      <c r="E208" s="21">
        <v>0</v>
      </c>
      <c r="F208" s="21">
        <v>0</v>
      </c>
      <c r="G208" s="21">
        <v>0</v>
      </c>
      <c r="H208" s="21">
        <v>5834300144</v>
      </c>
      <c r="I208" s="21" t="b">
        <f t="shared" si="3"/>
        <v>0</v>
      </c>
    </row>
    <row r="209" spans="1:9" ht="16.8" x14ac:dyDescent="0.4">
      <c r="A209" s="35" t="s">
        <v>207</v>
      </c>
      <c r="B209" s="24">
        <v>346</v>
      </c>
      <c r="C209" s="21">
        <v>0</v>
      </c>
      <c r="D209" s="21">
        <v>0</v>
      </c>
      <c r="E209" s="21">
        <v>0</v>
      </c>
      <c r="F209" s="21">
        <v>0</v>
      </c>
      <c r="G209" s="21">
        <v>0</v>
      </c>
      <c r="H209" s="21">
        <v>4464831588</v>
      </c>
      <c r="I209" s="21" t="b">
        <f t="shared" si="3"/>
        <v>0</v>
      </c>
    </row>
    <row r="210" spans="1:9" ht="16.8" x14ac:dyDescent="0.4">
      <c r="A210" s="35" t="s">
        <v>208</v>
      </c>
      <c r="B210" s="23">
        <v>347</v>
      </c>
      <c r="C210" s="21">
        <v>0</v>
      </c>
      <c r="D210" s="21">
        <v>0</v>
      </c>
      <c r="E210" s="21">
        <v>0</v>
      </c>
      <c r="F210" s="21">
        <v>0</v>
      </c>
      <c r="G210" s="21">
        <v>0</v>
      </c>
      <c r="H210" s="21">
        <v>77968910</v>
      </c>
      <c r="I210" s="21" t="b">
        <f t="shared" si="3"/>
        <v>0</v>
      </c>
    </row>
    <row r="211" spans="1:9" ht="16.8" x14ac:dyDescent="0.4">
      <c r="A211" s="35" t="s">
        <v>209</v>
      </c>
      <c r="B211" s="24">
        <v>350</v>
      </c>
      <c r="C211" s="21">
        <v>0</v>
      </c>
      <c r="D211" s="21">
        <v>0</v>
      </c>
      <c r="E211" s="21">
        <v>0</v>
      </c>
      <c r="F211" s="21">
        <v>0</v>
      </c>
      <c r="G211" s="21">
        <v>0</v>
      </c>
      <c r="H211" s="21">
        <v>2073000</v>
      </c>
      <c r="I211" s="21" t="b">
        <f t="shared" si="3"/>
        <v>0</v>
      </c>
    </row>
    <row r="212" spans="1:9" ht="16.8" x14ac:dyDescent="0.4">
      <c r="A212" s="35" t="s">
        <v>210</v>
      </c>
      <c r="B212" s="23">
        <v>351</v>
      </c>
      <c r="C212" s="21">
        <v>0</v>
      </c>
      <c r="D212" s="21">
        <v>0</v>
      </c>
      <c r="E212" s="21">
        <v>0</v>
      </c>
      <c r="F212" s="21">
        <v>0</v>
      </c>
      <c r="G212" s="21">
        <v>11161650</v>
      </c>
      <c r="H212" s="21">
        <v>14709107</v>
      </c>
      <c r="I212" s="21" t="b">
        <f t="shared" si="3"/>
        <v>0</v>
      </c>
    </row>
    <row r="213" spans="1:9" ht="16.8" x14ac:dyDescent="0.4">
      <c r="A213" s="35" t="s">
        <v>211</v>
      </c>
      <c r="B213" s="23">
        <v>28</v>
      </c>
      <c r="C213" s="21">
        <v>0</v>
      </c>
      <c r="D213" s="21">
        <v>0</v>
      </c>
      <c r="E213" s="21">
        <v>0</v>
      </c>
      <c r="F213" s="21">
        <v>0</v>
      </c>
      <c r="G213" s="21">
        <v>0</v>
      </c>
      <c r="H213" s="21">
        <v>0</v>
      </c>
      <c r="I213" s="21" t="b">
        <f t="shared" si="3"/>
        <v>1</v>
      </c>
    </row>
    <row r="214" spans="1:9" ht="16.8" x14ac:dyDescent="0.4">
      <c r="A214" s="35" t="s">
        <v>212</v>
      </c>
      <c r="B214" s="23">
        <v>29</v>
      </c>
      <c r="C214" s="21">
        <v>0</v>
      </c>
      <c r="D214" s="21">
        <v>0</v>
      </c>
      <c r="E214" s="21">
        <v>0</v>
      </c>
      <c r="F214" s="21">
        <v>0</v>
      </c>
      <c r="G214" s="21">
        <v>0</v>
      </c>
      <c r="H214" s="21">
        <v>0</v>
      </c>
      <c r="I214" s="21" t="b">
        <f t="shared" si="3"/>
        <v>1</v>
      </c>
    </row>
    <row r="215" spans="1:9" ht="16.8" x14ac:dyDescent="0.4">
      <c r="A215" s="35" t="s">
        <v>213</v>
      </c>
      <c r="B215" s="23">
        <v>73</v>
      </c>
      <c r="C215" s="21">
        <v>0</v>
      </c>
      <c r="D215" s="21">
        <v>0</v>
      </c>
      <c r="E215" s="21">
        <v>0</v>
      </c>
      <c r="F215" s="21">
        <v>0</v>
      </c>
      <c r="G215" s="21">
        <v>0</v>
      </c>
      <c r="H215" s="21">
        <v>0</v>
      </c>
      <c r="I215" s="21" t="b">
        <f t="shared" si="3"/>
        <v>1</v>
      </c>
    </row>
    <row r="216" spans="1:9" ht="16.8" x14ac:dyDescent="0.4">
      <c r="A216" s="35" t="s">
        <v>214</v>
      </c>
      <c r="B216" s="23">
        <v>105</v>
      </c>
      <c r="C216" s="21">
        <v>0</v>
      </c>
      <c r="D216" s="21">
        <v>0</v>
      </c>
      <c r="E216" s="21">
        <v>0</v>
      </c>
      <c r="F216" s="21">
        <v>0</v>
      </c>
      <c r="G216" s="21">
        <v>0</v>
      </c>
      <c r="H216" s="21">
        <v>0</v>
      </c>
      <c r="I216" s="21" t="b">
        <f t="shared" si="3"/>
        <v>1</v>
      </c>
    </row>
    <row r="217" spans="1:9" ht="16.8" x14ac:dyDescent="0.4">
      <c r="A217" s="35" t="s">
        <v>215</v>
      </c>
      <c r="B217" s="23">
        <v>109</v>
      </c>
      <c r="C217" s="21">
        <v>0</v>
      </c>
      <c r="D217" s="21">
        <v>0</v>
      </c>
      <c r="E217" s="21">
        <v>0</v>
      </c>
      <c r="F217" s="21">
        <v>0</v>
      </c>
      <c r="G217" s="21">
        <v>0</v>
      </c>
      <c r="H217" s="21">
        <v>0</v>
      </c>
      <c r="I217" s="21" t="b">
        <f t="shared" si="3"/>
        <v>1</v>
      </c>
    </row>
    <row r="218" spans="1:9" ht="16.8" x14ac:dyDescent="0.4">
      <c r="A218" s="35" t="s">
        <v>216</v>
      </c>
      <c r="B218" s="23">
        <v>198</v>
      </c>
      <c r="C218" s="21">
        <v>0</v>
      </c>
      <c r="D218" s="21">
        <v>0</v>
      </c>
      <c r="E218" s="21">
        <v>0</v>
      </c>
      <c r="F218" s="21">
        <v>0</v>
      </c>
      <c r="G218" s="21">
        <v>0</v>
      </c>
      <c r="H218" s="21">
        <v>0</v>
      </c>
      <c r="I218" s="21" t="b">
        <f t="shared" si="3"/>
        <v>1</v>
      </c>
    </row>
    <row r="219" spans="1:9" ht="16.8" x14ac:dyDescent="0.4">
      <c r="A219" s="35" t="s">
        <v>217</v>
      </c>
      <c r="B219" s="23">
        <v>267</v>
      </c>
      <c r="C219" s="21">
        <v>0</v>
      </c>
      <c r="D219" s="21">
        <v>0</v>
      </c>
      <c r="E219" s="21">
        <v>0</v>
      </c>
      <c r="F219" s="21">
        <v>0</v>
      </c>
      <c r="G219" s="21">
        <v>0</v>
      </c>
      <c r="H219" s="21">
        <v>0</v>
      </c>
      <c r="I219" s="21" t="b">
        <f t="shared" si="3"/>
        <v>1</v>
      </c>
    </row>
    <row r="220" spans="1:9" ht="16.8" x14ac:dyDescent="0.4">
      <c r="A220" s="35" t="s">
        <v>218</v>
      </c>
      <c r="B220" s="23">
        <v>287</v>
      </c>
      <c r="C220" s="21">
        <v>0</v>
      </c>
      <c r="D220" s="21">
        <v>0</v>
      </c>
      <c r="E220" s="21">
        <v>0</v>
      </c>
      <c r="F220" s="21">
        <v>0</v>
      </c>
      <c r="G220" s="21">
        <v>0</v>
      </c>
      <c r="H220" s="21">
        <v>0</v>
      </c>
      <c r="I220" s="21" t="b">
        <f t="shared" si="3"/>
        <v>1</v>
      </c>
    </row>
    <row r="221" spans="1:9" ht="16.8" x14ac:dyDescent="0.4">
      <c r="A221" s="35" t="s">
        <v>219</v>
      </c>
      <c r="B221" s="23">
        <v>319</v>
      </c>
      <c r="C221" s="21">
        <v>0</v>
      </c>
      <c r="D221" s="21">
        <v>0</v>
      </c>
      <c r="E221" s="21">
        <v>0</v>
      </c>
      <c r="F221" s="21">
        <v>0</v>
      </c>
      <c r="G221" s="21">
        <v>0</v>
      </c>
      <c r="H221" s="21">
        <v>0</v>
      </c>
      <c r="I221" s="21" t="b">
        <f t="shared" si="3"/>
        <v>1</v>
      </c>
    </row>
    <row r="222" spans="1:9" ht="16.8" x14ac:dyDescent="0.4">
      <c r="A222" s="35" t="s">
        <v>220</v>
      </c>
      <c r="B222" s="23">
        <v>337</v>
      </c>
      <c r="C222" s="21">
        <v>0</v>
      </c>
      <c r="D222" s="21">
        <v>0</v>
      </c>
      <c r="E222" s="21">
        <v>0</v>
      </c>
      <c r="F222" s="21">
        <v>0</v>
      </c>
      <c r="G222" s="21">
        <v>0</v>
      </c>
      <c r="H222" s="21">
        <v>0</v>
      </c>
      <c r="I222" s="21" t="b">
        <f t="shared" si="3"/>
        <v>1</v>
      </c>
    </row>
    <row r="223" spans="1:9" ht="16.8" x14ac:dyDescent="0.4">
      <c r="A223" s="35" t="s">
        <v>221</v>
      </c>
      <c r="B223" s="23">
        <v>344</v>
      </c>
      <c r="C223" s="21">
        <v>0</v>
      </c>
      <c r="D223" s="21">
        <v>0</v>
      </c>
      <c r="E223" s="21">
        <v>0</v>
      </c>
      <c r="F223" s="21">
        <v>0</v>
      </c>
      <c r="G223" s="21">
        <v>0</v>
      </c>
      <c r="H223" s="21">
        <v>0</v>
      </c>
      <c r="I223" s="21" t="b">
        <f t="shared" si="3"/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3"/>
  <sheetViews>
    <sheetView workbookViewId="0">
      <selection activeCell="L19" sqref="L19"/>
    </sheetView>
  </sheetViews>
  <sheetFormatPr defaultRowHeight="15" x14ac:dyDescent="0.35"/>
  <cols>
    <col min="1" max="1" width="49.109375" bestFit="1" customWidth="1"/>
    <col min="2" max="2" width="4" bestFit="1" customWidth="1"/>
    <col min="3" max="3" width="22.88671875" bestFit="1" customWidth="1"/>
    <col min="5" max="5" width="12" bestFit="1" customWidth="1"/>
  </cols>
  <sheetData>
    <row r="1" spans="1:10" ht="19.2" x14ac:dyDescent="0.35">
      <c r="A1" s="76" t="s">
        <v>361</v>
      </c>
      <c r="B1" s="76"/>
      <c r="C1" s="76"/>
      <c r="D1" s="76"/>
      <c r="E1" s="76"/>
      <c r="F1" s="76"/>
      <c r="G1" s="76"/>
      <c r="H1" s="76"/>
    </row>
    <row r="3" spans="1:10" ht="19.8" x14ac:dyDescent="0.35">
      <c r="A3" s="25" t="s">
        <v>359</v>
      </c>
      <c r="B3" s="25" t="s">
        <v>245</v>
      </c>
      <c r="C3" s="25" t="s">
        <v>378</v>
      </c>
      <c r="D3" s="25"/>
      <c r="E3" s="76" t="s">
        <v>360</v>
      </c>
      <c r="F3" s="76"/>
      <c r="G3" s="76"/>
      <c r="H3" s="76"/>
      <c r="I3" s="76"/>
    </row>
    <row r="4" spans="1:10" x14ac:dyDescent="0.35">
      <c r="A4" t="s">
        <v>3</v>
      </c>
      <c r="B4">
        <v>19</v>
      </c>
      <c r="C4" s="38" t="s">
        <v>362</v>
      </c>
      <c r="E4" t="s">
        <v>372</v>
      </c>
    </row>
    <row r="5" spans="1:10" x14ac:dyDescent="0.35">
      <c r="A5" t="s">
        <v>211</v>
      </c>
      <c r="B5">
        <v>28</v>
      </c>
      <c r="C5" s="38" t="s">
        <v>363</v>
      </c>
      <c r="E5" t="s">
        <v>364</v>
      </c>
    </row>
    <row r="6" spans="1:10" x14ac:dyDescent="0.35">
      <c r="A6" t="s">
        <v>212</v>
      </c>
      <c r="B6">
        <v>29</v>
      </c>
      <c r="C6" s="38" t="s">
        <v>363</v>
      </c>
      <c r="E6" t="s">
        <v>364</v>
      </c>
    </row>
    <row r="7" spans="1:10" x14ac:dyDescent="0.35">
      <c r="A7" t="s">
        <v>8</v>
      </c>
      <c r="B7">
        <v>32</v>
      </c>
      <c r="C7" s="38" t="s">
        <v>362</v>
      </c>
      <c r="E7" t="s">
        <v>372</v>
      </c>
    </row>
    <row r="8" spans="1:10" ht="15.6" x14ac:dyDescent="0.35">
      <c r="A8" t="s">
        <v>24</v>
      </c>
      <c r="B8">
        <v>58</v>
      </c>
      <c r="C8" s="38" t="s">
        <v>362</v>
      </c>
      <c r="E8" t="s">
        <v>375</v>
      </c>
      <c r="J8" s="62">
        <v>3</v>
      </c>
    </row>
    <row r="9" spans="1:10" x14ac:dyDescent="0.35">
      <c r="A9" t="s">
        <v>27</v>
      </c>
      <c r="B9">
        <v>67</v>
      </c>
      <c r="C9" s="38" t="s">
        <v>362</v>
      </c>
      <c r="E9" t="s">
        <v>372</v>
      </c>
    </row>
    <row r="10" spans="1:10" x14ac:dyDescent="0.35">
      <c r="A10" t="s">
        <v>213</v>
      </c>
      <c r="B10">
        <v>73</v>
      </c>
      <c r="C10" s="38" t="s">
        <v>363</v>
      </c>
      <c r="E10" t="s">
        <v>364</v>
      </c>
    </row>
    <row r="11" spans="1:10" x14ac:dyDescent="0.35">
      <c r="A11" t="s">
        <v>32</v>
      </c>
      <c r="B11">
        <v>79</v>
      </c>
      <c r="C11" s="38" t="s">
        <v>363</v>
      </c>
      <c r="E11" t="s">
        <v>364</v>
      </c>
    </row>
    <row r="12" spans="1:10" x14ac:dyDescent="0.35">
      <c r="A12" t="s">
        <v>37</v>
      </c>
      <c r="B12">
        <v>88</v>
      </c>
      <c r="C12" s="38" t="s">
        <v>362</v>
      </c>
      <c r="E12" t="s">
        <v>372</v>
      </c>
    </row>
    <row r="13" spans="1:10" x14ac:dyDescent="0.35">
      <c r="A13" t="s">
        <v>40</v>
      </c>
      <c r="B13">
        <v>92</v>
      </c>
      <c r="C13" s="38" t="s">
        <v>362</v>
      </c>
      <c r="E13" t="s">
        <v>372</v>
      </c>
    </row>
    <row r="14" spans="1:10" x14ac:dyDescent="0.35">
      <c r="A14" t="s">
        <v>215</v>
      </c>
      <c r="B14">
        <v>109</v>
      </c>
      <c r="C14" s="38" t="s">
        <v>363</v>
      </c>
      <c r="E14" t="s">
        <v>364</v>
      </c>
    </row>
    <row r="15" spans="1:10" x14ac:dyDescent="0.35">
      <c r="A15" t="s">
        <v>54</v>
      </c>
      <c r="B15">
        <v>119</v>
      </c>
      <c r="C15" s="38" t="s">
        <v>362</v>
      </c>
      <c r="E15" t="s">
        <v>372</v>
      </c>
    </row>
    <row r="16" spans="1:10" x14ac:dyDescent="0.35">
      <c r="A16" t="s">
        <v>55</v>
      </c>
      <c r="B16">
        <v>121</v>
      </c>
      <c r="C16" s="38" t="s">
        <v>362</v>
      </c>
      <c r="E16" t="s">
        <v>372</v>
      </c>
    </row>
    <row r="17" spans="1:5" x14ac:dyDescent="0.35">
      <c r="A17" t="s">
        <v>72</v>
      </c>
      <c r="B17">
        <v>150</v>
      </c>
      <c r="C17" s="38" t="s">
        <v>362</v>
      </c>
      <c r="E17" t="s">
        <v>372</v>
      </c>
    </row>
    <row r="18" spans="1:5" x14ac:dyDescent="0.35">
      <c r="A18" t="s">
        <v>75</v>
      </c>
      <c r="B18">
        <v>154</v>
      </c>
      <c r="C18" s="38" t="s">
        <v>362</v>
      </c>
      <c r="E18" t="s">
        <v>372</v>
      </c>
    </row>
    <row r="19" spans="1:5" x14ac:dyDescent="0.35">
      <c r="A19" t="s">
        <v>82</v>
      </c>
      <c r="B19">
        <v>169</v>
      </c>
      <c r="C19" s="38" t="s">
        <v>363</v>
      </c>
      <c r="E19" t="s">
        <v>364</v>
      </c>
    </row>
    <row r="20" spans="1:5" x14ac:dyDescent="0.35">
      <c r="A20" t="s">
        <v>93</v>
      </c>
      <c r="B20">
        <v>186</v>
      </c>
      <c r="C20" s="38" t="s">
        <v>362</v>
      </c>
      <c r="E20" t="s">
        <v>372</v>
      </c>
    </row>
    <row r="21" spans="1:5" x14ac:dyDescent="0.35">
      <c r="A21" t="s">
        <v>97</v>
      </c>
      <c r="B21">
        <v>194</v>
      </c>
      <c r="C21" s="38" t="s">
        <v>362</v>
      </c>
      <c r="E21" t="s">
        <v>372</v>
      </c>
    </row>
    <row r="22" spans="1:5" x14ac:dyDescent="0.35">
      <c r="A22" t="s">
        <v>101</v>
      </c>
      <c r="B22">
        <v>199</v>
      </c>
      <c r="C22" s="38" t="s">
        <v>362</v>
      </c>
      <c r="E22" t="s">
        <v>372</v>
      </c>
    </row>
    <row r="23" spans="1:5" x14ac:dyDescent="0.35">
      <c r="A23" t="s">
        <v>103</v>
      </c>
      <c r="B23">
        <v>215</v>
      </c>
      <c r="C23" s="38" t="s">
        <v>362</v>
      </c>
      <c r="E23" t="s">
        <v>374</v>
      </c>
    </row>
    <row r="24" spans="1:5" x14ac:dyDescent="0.35">
      <c r="A24" t="s">
        <v>110</v>
      </c>
      <c r="B24">
        <v>227</v>
      </c>
      <c r="C24" s="38" t="s">
        <v>362</v>
      </c>
      <c r="E24" t="s">
        <v>376</v>
      </c>
    </row>
    <row r="25" spans="1:5" x14ac:dyDescent="0.35">
      <c r="A25" t="s">
        <v>113</v>
      </c>
      <c r="B25">
        <v>230</v>
      </c>
      <c r="C25" s="38" t="s">
        <v>362</v>
      </c>
      <c r="E25" t="s">
        <v>372</v>
      </c>
    </row>
    <row r="26" spans="1:5" x14ac:dyDescent="0.35">
      <c r="A26" t="s">
        <v>131</v>
      </c>
      <c r="B26">
        <v>253</v>
      </c>
      <c r="C26" s="38" t="s">
        <v>362</v>
      </c>
      <c r="E26" t="s">
        <v>377</v>
      </c>
    </row>
    <row r="27" spans="1:5" x14ac:dyDescent="0.35">
      <c r="A27" t="s">
        <v>134</v>
      </c>
      <c r="B27">
        <v>257</v>
      </c>
      <c r="C27" s="38" t="s">
        <v>362</v>
      </c>
      <c r="E27" t="s">
        <v>372</v>
      </c>
    </row>
    <row r="28" spans="1:5" x14ac:dyDescent="0.35">
      <c r="A28" t="s">
        <v>136</v>
      </c>
      <c r="B28">
        <v>259</v>
      </c>
      <c r="C28" s="38" t="s">
        <v>362</v>
      </c>
      <c r="E28" t="s">
        <v>372</v>
      </c>
    </row>
    <row r="29" spans="1:5" x14ac:dyDescent="0.35">
      <c r="A29" t="s">
        <v>137</v>
      </c>
      <c r="B29">
        <v>260</v>
      </c>
      <c r="C29" s="38" t="s">
        <v>362</v>
      </c>
      <c r="E29" t="s">
        <v>372</v>
      </c>
    </row>
    <row r="30" spans="1:5" x14ac:dyDescent="0.35">
      <c r="A30" t="s">
        <v>139</v>
      </c>
      <c r="B30">
        <v>264</v>
      </c>
      <c r="C30" s="38" t="s">
        <v>362</v>
      </c>
      <c r="E30" t="s">
        <v>372</v>
      </c>
    </row>
    <row r="31" spans="1:5" x14ac:dyDescent="0.35">
      <c r="A31" t="s">
        <v>140</v>
      </c>
      <c r="B31">
        <v>266</v>
      </c>
      <c r="C31" s="38" t="s">
        <v>362</v>
      </c>
      <c r="E31" t="s">
        <v>372</v>
      </c>
    </row>
    <row r="32" spans="1:5" x14ac:dyDescent="0.35">
      <c r="A32" t="s">
        <v>143</v>
      </c>
      <c r="B32">
        <v>270</v>
      </c>
      <c r="C32" s="38" t="s">
        <v>362</v>
      </c>
      <c r="E32" t="s">
        <v>372</v>
      </c>
    </row>
    <row r="33" spans="1:5" x14ac:dyDescent="0.35">
      <c r="A33" t="s">
        <v>145</v>
      </c>
      <c r="B33">
        <v>273</v>
      </c>
      <c r="C33" s="38" t="s">
        <v>362</v>
      </c>
      <c r="E33" t="s">
        <v>372</v>
      </c>
    </row>
    <row r="34" spans="1:5" x14ac:dyDescent="0.35">
      <c r="A34" t="s">
        <v>148</v>
      </c>
      <c r="B34">
        <v>276</v>
      </c>
      <c r="C34" s="38" t="s">
        <v>362</v>
      </c>
      <c r="E34" t="s">
        <v>372</v>
      </c>
    </row>
    <row r="35" spans="1:5" x14ac:dyDescent="0.35">
      <c r="A35" t="s">
        <v>153</v>
      </c>
      <c r="B35">
        <v>282</v>
      </c>
      <c r="C35" s="38" t="s">
        <v>362</v>
      </c>
      <c r="E35" t="s">
        <v>372</v>
      </c>
    </row>
    <row r="36" spans="1:5" x14ac:dyDescent="0.35">
      <c r="A36" t="s">
        <v>154</v>
      </c>
      <c r="B36">
        <v>283</v>
      </c>
      <c r="C36" s="38" t="s">
        <v>362</v>
      </c>
      <c r="E36" t="s">
        <v>372</v>
      </c>
    </row>
    <row r="37" spans="1:5" x14ac:dyDescent="0.35">
      <c r="A37" t="s">
        <v>155</v>
      </c>
      <c r="B37">
        <v>284</v>
      </c>
      <c r="C37" s="38" t="s">
        <v>362</v>
      </c>
      <c r="E37" t="s">
        <v>372</v>
      </c>
    </row>
    <row r="38" spans="1:5" x14ac:dyDescent="0.35">
      <c r="A38" t="s">
        <v>156</v>
      </c>
      <c r="B38">
        <v>285</v>
      </c>
      <c r="C38" s="38" t="s">
        <v>362</v>
      </c>
      <c r="E38" t="s">
        <v>372</v>
      </c>
    </row>
    <row r="39" spans="1:5" x14ac:dyDescent="0.35">
      <c r="A39" t="s">
        <v>157</v>
      </c>
      <c r="B39">
        <v>286</v>
      </c>
      <c r="C39" s="38" t="s">
        <v>362</v>
      </c>
      <c r="E39" t="s">
        <v>372</v>
      </c>
    </row>
    <row r="40" spans="1:5" x14ac:dyDescent="0.35">
      <c r="A40" t="s">
        <v>218</v>
      </c>
      <c r="B40">
        <v>287</v>
      </c>
      <c r="C40" s="38" t="s">
        <v>362</v>
      </c>
      <c r="E40" t="s">
        <v>372</v>
      </c>
    </row>
    <row r="41" spans="1:5" x14ac:dyDescent="0.35">
      <c r="A41" t="s">
        <v>158</v>
      </c>
      <c r="B41">
        <v>288</v>
      </c>
      <c r="C41" s="38" t="s">
        <v>362</v>
      </c>
      <c r="E41" t="s">
        <v>372</v>
      </c>
    </row>
    <row r="42" spans="1:5" x14ac:dyDescent="0.35">
      <c r="A42" t="s">
        <v>160</v>
      </c>
      <c r="B42">
        <v>290</v>
      </c>
      <c r="C42" s="38" t="s">
        <v>362</v>
      </c>
      <c r="E42" t="s">
        <v>372</v>
      </c>
    </row>
    <row r="43" spans="1:5" x14ac:dyDescent="0.35">
      <c r="A43" t="s">
        <v>162</v>
      </c>
      <c r="B43">
        <v>293</v>
      </c>
      <c r="C43" s="38" t="s">
        <v>362</v>
      </c>
      <c r="E43" t="s">
        <v>372</v>
      </c>
    </row>
    <row r="44" spans="1:5" x14ac:dyDescent="0.35">
      <c r="A44" t="s">
        <v>163</v>
      </c>
      <c r="B44">
        <v>294</v>
      </c>
      <c r="C44" s="38" t="s">
        <v>362</v>
      </c>
      <c r="E44" t="s">
        <v>372</v>
      </c>
    </row>
    <row r="45" spans="1:5" x14ac:dyDescent="0.35">
      <c r="A45" t="s">
        <v>164</v>
      </c>
      <c r="B45">
        <v>295</v>
      </c>
      <c r="C45" s="38" t="s">
        <v>362</v>
      </c>
      <c r="E45" t="s">
        <v>372</v>
      </c>
    </row>
    <row r="46" spans="1:5" x14ac:dyDescent="0.35">
      <c r="A46" t="s">
        <v>165</v>
      </c>
      <c r="B46">
        <v>296</v>
      </c>
      <c r="C46" s="38" t="s">
        <v>362</v>
      </c>
      <c r="E46" t="s">
        <v>372</v>
      </c>
    </row>
    <row r="47" spans="1:5" x14ac:dyDescent="0.35">
      <c r="A47" t="s">
        <v>166</v>
      </c>
      <c r="B47">
        <v>297</v>
      </c>
      <c r="C47" s="38" t="s">
        <v>362</v>
      </c>
      <c r="E47" t="s">
        <v>372</v>
      </c>
    </row>
    <row r="48" spans="1:5" x14ac:dyDescent="0.35">
      <c r="A48" t="s">
        <v>167</v>
      </c>
      <c r="B48">
        <v>298</v>
      </c>
      <c r="C48" s="38" t="s">
        <v>362</v>
      </c>
      <c r="E48" t="s">
        <v>372</v>
      </c>
    </row>
    <row r="49" spans="1:5" x14ac:dyDescent="0.35">
      <c r="A49" t="s">
        <v>169</v>
      </c>
      <c r="B49">
        <v>301</v>
      </c>
      <c r="C49" s="38" t="s">
        <v>362</v>
      </c>
      <c r="E49" t="s">
        <v>372</v>
      </c>
    </row>
    <row r="50" spans="1:5" x14ac:dyDescent="0.35">
      <c r="A50" t="s">
        <v>170</v>
      </c>
      <c r="B50">
        <v>303</v>
      </c>
      <c r="C50" s="38" t="s">
        <v>362</v>
      </c>
      <c r="E50" t="s">
        <v>372</v>
      </c>
    </row>
    <row r="51" spans="1:5" x14ac:dyDescent="0.35">
      <c r="A51" t="s">
        <v>171</v>
      </c>
      <c r="B51">
        <v>304</v>
      </c>
      <c r="C51" s="38" t="s">
        <v>362</v>
      </c>
      <c r="E51" t="s">
        <v>372</v>
      </c>
    </row>
    <row r="52" spans="1:5" x14ac:dyDescent="0.35">
      <c r="A52" t="s">
        <v>172</v>
      </c>
      <c r="B52">
        <v>305</v>
      </c>
      <c r="C52" s="38" t="s">
        <v>362</v>
      </c>
      <c r="E52" t="s">
        <v>372</v>
      </c>
    </row>
    <row r="53" spans="1:5" x14ac:dyDescent="0.35">
      <c r="A53" t="s">
        <v>173</v>
      </c>
      <c r="B53">
        <v>306</v>
      </c>
      <c r="C53" s="38" t="s">
        <v>362</v>
      </c>
      <c r="E53" t="s">
        <v>372</v>
      </c>
    </row>
    <row r="54" spans="1:5" x14ac:dyDescent="0.35">
      <c r="A54" t="s">
        <v>174</v>
      </c>
      <c r="B54">
        <v>307</v>
      </c>
      <c r="C54" s="38" t="s">
        <v>362</v>
      </c>
      <c r="E54" t="s">
        <v>372</v>
      </c>
    </row>
    <row r="55" spans="1:5" x14ac:dyDescent="0.35">
      <c r="A55" t="s">
        <v>175</v>
      </c>
      <c r="B55">
        <v>308</v>
      </c>
      <c r="C55" s="38" t="s">
        <v>362</v>
      </c>
      <c r="E55" t="s">
        <v>372</v>
      </c>
    </row>
    <row r="56" spans="1:5" x14ac:dyDescent="0.35">
      <c r="A56" t="s">
        <v>176</v>
      </c>
      <c r="B56">
        <v>309</v>
      </c>
      <c r="C56" s="38" t="s">
        <v>362</v>
      </c>
      <c r="E56" t="s">
        <v>372</v>
      </c>
    </row>
    <row r="57" spans="1:5" x14ac:dyDescent="0.35">
      <c r="A57" t="s">
        <v>177</v>
      </c>
      <c r="B57">
        <v>310</v>
      </c>
      <c r="C57" s="38" t="s">
        <v>362</v>
      </c>
      <c r="E57" t="s">
        <v>372</v>
      </c>
    </row>
    <row r="58" spans="1:5" x14ac:dyDescent="0.35">
      <c r="A58" t="s">
        <v>178</v>
      </c>
      <c r="B58">
        <v>311</v>
      </c>
      <c r="C58" s="38" t="s">
        <v>362</v>
      </c>
      <c r="E58" t="s">
        <v>372</v>
      </c>
    </row>
    <row r="59" spans="1:5" x14ac:dyDescent="0.35">
      <c r="A59" t="s">
        <v>179</v>
      </c>
      <c r="B59">
        <v>312</v>
      </c>
      <c r="C59" s="38" t="s">
        <v>362</v>
      </c>
      <c r="E59" t="s">
        <v>372</v>
      </c>
    </row>
    <row r="60" spans="1:5" x14ac:dyDescent="0.35">
      <c r="A60" t="s">
        <v>180</v>
      </c>
      <c r="B60">
        <v>313</v>
      </c>
      <c r="C60" s="38" t="s">
        <v>362</v>
      </c>
      <c r="E60" t="s">
        <v>372</v>
      </c>
    </row>
    <row r="61" spans="1:5" x14ac:dyDescent="0.35">
      <c r="A61" t="s">
        <v>181</v>
      </c>
      <c r="B61">
        <v>314</v>
      </c>
      <c r="C61" s="38" t="s">
        <v>362</v>
      </c>
      <c r="E61" t="s">
        <v>372</v>
      </c>
    </row>
    <row r="62" spans="1:5" x14ac:dyDescent="0.35">
      <c r="A62" t="s">
        <v>182</v>
      </c>
      <c r="B62">
        <v>315</v>
      </c>
      <c r="C62" s="38" t="s">
        <v>362</v>
      </c>
      <c r="E62" t="s">
        <v>372</v>
      </c>
    </row>
    <row r="63" spans="1:5" x14ac:dyDescent="0.35">
      <c r="A63" t="s">
        <v>183</v>
      </c>
      <c r="B63">
        <v>316</v>
      </c>
      <c r="C63" s="38" t="s">
        <v>362</v>
      </c>
      <c r="E63" t="s">
        <v>372</v>
      </c>
    </row>
    <row r="64" spans="1:5" x14ac:dyDescent="0.35">
      <c r="A64" t="s">
        <v>184</v>
      </c>
      <c r="B64">
        <v>317</v>
      </c>
      <c r="C64" s="38" t="s">
        <v>362</v>
      </c>
      <c r="E64" t="s">
        <v>372</v>
      </c>
    </row>
    <row r="65" spans="1:5" x14ac:dyDescent="0.35">
      <c r="A65" t="s">
        <v>185</v>
      </c>
      <c r="B65">
        <v>318</v>
      </c>
      <c r="C65" s="38" t="s">
        <v>362</v>
      </c>
      <c r="E65" t="s">
        <v>372</v>
      </c>
    </row>
    <row r="66" spans="1:5" x14ac:dyDescent="0.35">
      <c r="A66" t="s">
        <v>219</v>
      </c>
      <c r="B66">
        <v>319</v>
      </c>
      <c r="C66" s="38" t="s">
        <v>362</v>
      </c>
      <c r="E66" t="s">
        <v>372</v>
      </c>
    </row>
    <row r="67" spans="1:5" x14ac:dyDescent="0.35">
      <c r="A67" t="s">
        <v>186</v>
      </c>
      <c r="B67">
        <v>320</v>
      </c>
      <c r="C67" s="38" t="s">
        <v>362</v>
      </c>
      <c r="E67" t="s">
        <v>372</v>
      </c>
    </row>
    <row r="68" spans="1:5" x14ac:dyDescent="0.35">
      <c r="A68" t="s">
        <v>187</v>
      </c>
      <c r="B68">
        <v>321</v>
      </c>
      <c r="C68" s="38" t="s">
        <v>362</v>
      </c>
      <c r="E68" t="s">
        <v>372</v>
      </c>
    </row>
    <row r="69" spans="1:5" x14ac:dyDescent="0.35">
      <c r="A69" t="s">
        <v>188</v>
      </c>
      <c r="B69">
        <v>322</v>
      </c>
      <c r="C69" s="38" t="s">
        <v>362</v>
      </c>
      <c r="E69" t="s">
        <v>372</v>
      </c>
    </row>
    <row r="70" spans="1:5" x14ac:dyDescent="0.35">
      <c r="A70" t="s">
        <v>189</v>
      </c>
      <c r="B70">
        <v>323</v>
      </c>
      <c r="C70" s="38" t="s">
        <v>362</v>
      </c>
      <c r="E70" t="s">
        <v>372</v>
      </c>
    </row>
    <row r="71" spans="1:5" x14ac:dyDescent="0.35">
      <c r="A71" t="s">
        <v>190</v>
      </c>
      <c r="B71">
        <v>324</v>
      </c>
      <c r="C71" s="38" t="s">
        <v>362</v>
      </c>
      <c r="E71" t="s">
        <v>372</v>
      </c>
    </row>
    <row r="72" spans="1:5" x14ac:dyDescent="0.35">
      <c r="A72" t="s">
        <v>191</v>
      </c>
      <c r="B72">
        <v>325</v>
      </c>
      <c r="C72" s="38" t="s">
        <v>362</v>
      </c>
      <c r="E72" t="s">
        <v>372</v>
      </c>
    </row>
    <row r="73" spans="1:5" x14ac:dyDescent="0.35">
      <c r="A73" t="s">
        <v>192</v>
      </c>
      <c r="B73">
        <v>326</v>
      </c>
      <c r="C73" s="38" t="s">
        <v>362</v>
      </c>
      <c r="E73" t="s">
        <v>372</v>
      </c>
    </row>
    <row r="74" spans="1:5" x14ac:dyDescent="0.35">
      <c r="A74" t="s">
        <v>193</v>
      </c>
      <c r="B74">
        <v>327</v>
      </c>
      <c r="C74" s="38" t="s">
        <v>362</v>
      </c>
      <c r="E74" t="s">
        <v>372</v>
      </c>
    </row>
    <row r="75" spans="1:5" x14ac:dyDescent="0.35">
      <c r="A75" t="s">
        <v>195</v>
      </c>
      <c r="B75">
        <v>332</v>
      </c>
      <c r="C75" s="38" t="s">
        <v>362</v>
      </c>
      <c r="E75" t="s">
        <v>372</v>
      </c>
    </row>
    <row r="76" spans="1:5" x14ac:dyDescent="0.35">
      <c r="A76" t="s">
        <v>196</v>
      </c>
      <c r="B76">
        <v>333</v>
      </c>
      <c r="C76" s="38" t="s">
        <v>362</v>
      </c>
      <c r="E76" t="s">
        <v>372</v>
      </c>
    </row>
    <row r="77" spans="1:5" x14ac:dyDescent="0.35">
      <c r="A77" t="s">
        <v>197</v>
      </c>
      <c r="B77">
        <v>334</v>
      </c>
      <c r="C77" s="38" t="s">
        <v>362</v>
      </c>
      <c r="E77" t="s">
        <v>372</v>
      </c>
    </row>
    <row r="78" spans="1:5" x14ac:dyDescent="0.35">
      <c r="A78" t="s">
        <v>198</v>
      </c>
      <c r="B78">
        <v>335</v>
      </c>
      <c r="C78" s="38" t="s">
        <v>362</v>
      </c>
      <c r="E78" t="s">
        <v>372</v>
      </c>
    </row>
    <row r="79" spans="1:5" x14ac:dyDescent="0.35">
      <c r="A79" t="s">
        <v>199</v>
      </c>
      <c r="B79">
        <v>336</v>
      </c>
      <c r="C79" s="38" t="s">
        <v>362</v>
      </c>
      <c r="E79" t="s">
        <v>372</v>
      </c>
    </row>
    <row r="80" spans="1:5" x14ac:dyDescent="0.35">
      <c r="A80" t="s">
        <v>220</v>
      </c>
      <c r="B80">
        <v>337</v>
      </c>
      <c r="C80" s="38" t="s">
        <v>363</v>
      </c>
      <c r="E80" t="s">
        <v>364</v>
      </c>
    </row>
    <row r="81" spans="1:10" x14ac:dyDescent="0.35">
      <c r="A81" t="s">
        <v>200</v>
      </c>
      <c r="B81">
        <v>338</v>
      </c>
      <c r="C81" s="38" t="s">
        <v>362</v>
      </c>
      <c r="E81" t="s">
        <v>372</v>
      </c>
    </row>
    <row r="82" spans="1:10" x14ac:dyDescent="0.35">
      <c r="A82" t="s">
        <v>201</v>
      </c>
      <c r="B82">
        <v>339</v>
      </c>
      <c r="C82" s="38" t="s">
        <v>362</v>
      </c>
      <c r="E82" t="s">
        <v>372</v>
      </c>
    </row>
    <row r="83" spans="1:10" x14ac:dyDescent="0.35">
      <c r="A83" t="s">
        <v>202</v>
      </c>
      <c r="B83">
        <v>340</v>
      </c>
      <c r="C83" s="38" t="s">
        <v>362</v>
      </c>
      <c r="E83" t="s">
        <v>372</v>
      </c>
    </row>
    <row r="84" spans="1:10" x14ac:dyDescent="0.35">
      <c r="A84" t="s">
        <v>203</v>
      </c>
      <c r="B84">
        <v>341</v>
      </c>
      <c r="C84" s="38" t="s">
        <v>362</v>
      </c>
      <c r="E84" t="s">
        <v>372</v>
      </c>
    </row>
    <row r="85" spans="1:10" x14ac:dyDescent="0.35">
      <c r="A85" t="s">
        <v>204</v>
      </c>
      <c r="B85">
        <v>342</v>
      </c>
      <c r="C85" s="38" t="s">
        <v>362</v>
      </c>
      <c r="E85" t="s">
        <v>372</v>
      </c>
    </row>
    <row r="86" spans="1:10" x14ac:dyDescent="0.35">
      <c r="A86" t="s">
        <v>205</v>
      </c>
      <c r="B86">
        <v>343</v>
      </c>
      <c r="C86" s="38" t="s">
        <v>362</v>
      </c>
      <c r="E86" t="s">
        <v>372</v>
      </c>
    </row>
    <row r="87" spans="1:10" x14ac:dyDescent="0.35">
      <c r="A87" t="s">
        <v>221</v>
      </c>
      <c r="B87">
        <v>344</v>
      </c>
      <c r="C87" s="38" t="s">
        <v>362</v>
      </c>
      <c r="E87" t="s">
        <v>372</v>
      </c>
    </row>
    <row r="88" spans="1:10" x14ac:dyDescent="0.35">
      <c r="A88" t="s">
        <v>206</v>
      </c>
      <c r="B88">
        <v>345</v>
      </c>
      <c r="C88" s="38" t="s">
        <v>362</v>
      </c>
      <c r="E88" t="s">
        <v>372</v>
      </c>
    </row>
    <row r="89" spans="1:10" x14ac:dyDescent="0.35">
      <c r="A89" t="s">
        <v>207</v>
      </c>
      <c r="B89">
        <v>346</v>
      </c>
      <c r="C89" s="38" t="s">
        <v>362</v>
      </c>
      <c r="E89" t="s">
        <v>372</v>
      </c>
    </row>
    <row r="90" spans="1:10" x14ac:dyDescent="0.35">
      <c r="A90" t="s">
        <v>208</v>
      </c>
      <c r="B90">
        <v>347</v>
      </c>
      <c r="C90" s="38" t="s">
        <v>362</v>
      </c>
      <c r="E90" t="s">
        <v>372</v>
      </c>
    </row>
    <row r="91" spans="1:10" x14ac:dyDescent="0.35">
      <c r="A91" t="s">
        <v>209</v>
      </c>
      <c r="B91">
        <v>350</v>
      </c>
      <c r="C91" s="38" t="s">
        <v>362</v>
      </c>
      <c r="E91" t="s">
        <v>372</v>
      </c>
    </row>
    <row r="92" spans="1:10" x14ac:dyDescent="0.35">
      <c r="A92" t="s">
        <v>210</v>
      </c>
      <c r="B92">
        <v>351</v>
      </c>
      <c r="C92" s="38" t="s">
        <v>362</v>
      </c>
      <c r="E92" t="s">
        <v>372</v>
      </c>
    </row>
    <row r="93" spans="1:10" ht="15.6" x14ac:dyDescent="0.35">
      <c r="A93" t="s">
        <v>128</v>
      </c>
      <c r="B93">
        <v>250</v>
      </c>
      <c r="C93" s="38" t="s">
        <v>362</v>
      </c>
      <c r="E93" t="s">
        <v>373</v>
      </c>
      <c r="J93" s="62">
        <v>3</v>
      </c>
    </row>
    <row r="99" spans="1:15" x14ac:dyDescent="0.35">
      <c r="A99" s="59" t="s">
        <v>354</v>
      </c>
      <c r="B99" s="58"/>
      <c r="C99" s="57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</row>
    <row r="100" spans="1:15" ht="15.6" x14ac:dyDescent="0.35">
      <c r="A100" s="60">
        <v>1</v>
      </c>
      <c r="B100" s="61" t="s">
        <v>365</v>
      </c>
      <c r="C100" s="31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</row>
    <row r="101" spans="1:15" x14ac:dyDescent="0.35">
      <c r="A101" s="61"/>
      <c r="B101" s="61" t="s">
        <v>366</v>
      </c>
      <c r="C101" s="31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</row>
    <row r="102" spans="1:15" ht="15.6" x14ac:dyDescent="0.35">
      <c r="A102" s="60">
        <v>2</v>
      </c>
      <c r="B102" s="61" t="s">
        <v>367</v>
      </c>
      <c r="C102" s="31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</row>
    <row r="103" spans="1:15" ht="15.6" x14ac:dyDescent="0.35">
      <c r="A103" s="60">
        <v>3</v>
      </c>
      <c r="B103" s="61" t="s">
        <v>368</v>
      </c>
      <c r="C103" s="31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</row>
  </sheetData>
  <mergeCells count="2">
    <mergeCell ref="A1:H1"/>
    <mergeCell ref="E3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"/>
  <sheetViews>
    <sheetView workbookViewId="0">
      <selection activeCell="K39" sqref="K39"/>
    </sheetView>
  </sheetViews>
  <sheetFormatPr defaultRowHeight="1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8"/>
  <sheetViews>
    <sheetView workbookViewId="0">
      <pane xSplit="1" topLeftCell="B1" activePane="topRight" state="frozen"/>
      <selection pane="topRight" activeCell="Y147" sqref="Y147"/>
    </sheetView>
  </sheetViews>
  <sheetFormatPr defaultRowHeight="15" x14ac:dyDescent="0.35"/>
  <cols>
    <col min="1" max="1" width="50.6640625" bestFit="1" customWidth="1"/>
    <col min="2" max="2" width="9.33203125" bestFit="1" customWidth="1"/>
    <col min="3" max="3" width="16.109375" bestFit="1" customWidth="1"/>
    <col min="4" max="4" width="17.5546875" bestFit="1" customWidth="1"/>
    <col min="5" max="6" width="12" bestFit="1" customWidth="1"/>
    <col min="7" max="7" width="12.33203125" bestFit="1" customWidth="1"/>
    <col min="8" max="8" width="16.109375" bestFit="1" customWidth="1"/>
    <col min="9" max="9" width="17.5546875" bestFit="1" customWidth="1"/>
    <col min="10" max="11" width="12" bestFit="1" customWidth="1"/>
    <col min="12" max="12" width="12.33203125" bestFit="1" customWidth="1"/>
    <col min="13" max="13" width="16.109375" bestFit="1" customWidth="1"/>
    <col min="14" max="14" width="17.5546875" bestFit="1" customWidth="1"/>
    <col min="15" max="16" width="12" bestFit="1" customWidth="1"/>
    <col min="17" max="17" width="12.33203125" bestFit="1" customWidth="1"/>
    <col min="18" max="18" width="16.109375" bestFit="1" customWidth="1"/>
    <col min="19" max="19" width="17.5546875" bestFit="1" customWidth="1"/>
    <col min="20" max="21" width="9.33203125" bestFit="1" customWidth="1"/>
    <col min="22" max="22" width="12.33203125" bestFit="1" customWidth="1"/>
    <col min="23" max="23" width="16.109375" bestFit="1" customWidth="1"/>
    <col min="24" max="24" width="17.5546875" bestFit="1" customWidth="1"/>
    <col min="25" max="26" width="12" bestFit="1" customWidth="1"/>
    <col min="27" max="27" width="12.33203125" bestFit="1" customWidth="1"/>
    <col min="28" max="28" width="9.44140625" bestFit="1" customWidth="1"/>
    <col min="29" max="29" width="12.44140625" bestFit="1" customWidth="1"/>
    <col min="30" max="30" width="9.33203125" bestFit="1" customWidth="1"/>
    <col min="31" max="34" width="12.6640625" bestFit="1" customWidth="1"/>
    <col min="35" max="35" width="12.33203125" bestFit="1" customWidth="1"/>
  </cols>
  <sheetData>
    <row r="1" spans="1:35" ht="19.2" x14ac:dyDescent="0.35">
      <c r="A1" s="76" t="s">
        <v>254</v>
      </c>
      <c r="B1" s="76"/>
      <c r="C1" s="76"/>
      <c r="D1" s="76"/>
      <c r="E1" s="76"/>
      <c r="AC1" s="25" t="s">
        <v>371</v>
      </c>
      <c r="AE1" s="76" t="s">
        <v>255</v>
      </c>
      <c r="AF1" s="76"/>
      <c r="AG1" s="76"/>
      <c r="AH1" s="76"/>
      <c r="AI1" s="76"/>
    </row>
    <row r="2" spans="1:35" x14ac:dyDescent="0.35"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7</v>
      </c>
      <c r="I2">
        <v>8</v>
      </c>
      <c r="J2">
        <v>9</v>
      </c>
      <c r="K2">
        <v>10</v>
      </c>
      <c r="L2">
        <v>11</v>
      </c>
      <c r="M2">
        <v>12</v>
      </c>
      <c r="N2">
        <v>13</v>
      </c>
      <c r="O2">
        <v>14</v>
      </c>
      <c r="P2">
        <v>15</v>
      </c>
      <c r="Q2">
        <v>16</v>
      </c>
      <c r="R2">
        <v>17</v>
      </c>
      <c r="S2">
        <v>18</v>
      </c>
      <c r="T2">
        <v>19</v>
      </c>
      <c r="U2">
        <v>20</v>
      </c>
      <c r="V2">
        <v>21</v>
      </c>
      <c r="W2">
        <v>22</v>
      </c>
      <c r="X2">
        <v>23</v>
      </c>
      <c r="Y2">
        <v>24</v>
      </c>
      <c r="Z2">
        <v>25</v>
      </c>
      <c r="AA2">
        <v>26</v>
      </c>
      <c r="AB2">
        <v>27</v>
      </c>
      <c r="AC2">
        <v>28</v>
      </c>
      <c r="AD2">
        <v>29</v>
      </c>
      <c r="AE2">
        <v>30</v>
      </c>
      <c r="AF2">
        <v>31</v>
      </c>
      <c r="AG2">
        <v>32</v>
      </c>
      <c r="AH2">
        <v>33</v>
      </c>
      <c r="AI2">
        <v>34</v>
      </c>
    </row>
    <row r="3" spans="1:35" x14ac:dyDescent="0.35">
      <c r="C3">
        <v>9</v>
      </c>
      <c r="D3">
        <v>9</v>
      </c>
      <c r="H3">
        <v>10</v>
      </c>
      <c r="I3">
        <v>10</v>
      </c>
      <c r="M3">
        <v>11</v>
      </c>
      <c r="N3">
        <v>11</v>
      </c>
      <c r="R3">
        <v>12</v>
      </c>
      <c r="S3">
        <v>12</v>
      </c>
      <c r="W3">
        <v>13</v>
      </c>
      <c r="X3">
        <v>13</v>
      </c>
      <c r="AC3">
        <v>3</v>
      </c>
    </row>
    <row r="4" spans="1:35" ht="19.2" x14ac:dyDescent="0.35">
      <c r="A4" s="25" t="s">
        <v>244</v>
      </c>
      <c r="B4" s="25" t="s">
        <v>245</v>
      </c>
      <c r="C4" s="25" t="s">
        <v>256</v>
      </c>
      <c r="D4" s="25" t="s">
        <v>257</v>
      </c>
      <c r="E4" s="25" t="s">
        <v>258</v>
      </c>
      <c r="F4" s="25" t="s">
        <v>259</v>
      </c>
      <c r="G4" s="39">
        <v>2010</v>
      </c>
      <c r="H4" s="25" t="s">
        <v>256</v>
      </c>
      <c r="I4" s="25" t="s">
        <v>257</v>
      </c>
      <c r="J4" s="25" t="s">
        <v>258</v>
      </c>
      <c r="K4" s="25" t="s">
        <v>259</v>
      </c>
      <c r="L4" s="39">
        <v>2011</v>
      </c>
      <c r="M4" s="25" t="s">
        <v>256</v>
      </c>
      <c r="N4" s="25" t="s">
        <v>257</v>
      </c>
      <c r="O4" s="25" t="s">
        <v>258</v>
      </c>
      <c r="P4" s="25" t="s">
        <v>259</v>
      </c>
      <c r="Q4" s="39">
        <v>2012</v>
      </c>
      <c r="R4" s="25" t="s">
        <v>256</v>
      </c>
      <c r="S4" s="25" t="s">
        <v>257</v>
      </c>
      <c r="T4" s="25" t="s">
        <v>258</v>
      </c>
      <c r="U4" s="25" t="s">
        <v>259</v>
      </c>
      <c r="V4" s="39">
        <v>2013</v>
      </c>
      <c r="W4" s="25" t="s">
        <v>256</v>
      </c>
      <c r="X4" s="25" t="s">
        <v>257</v>
      </c>
      <c r="Y4" s="25" t="s">
        <v>258</v>
      </c>
      <c r="Z4" s="25" t="s">
        <v>259</v>
      </c>
      <c r="AA4" s="39">
        <v>2014</v>
      </c>
      <c r="AB4" s="25"/>
      <c r="AC4" s="39">
        <v>2009</v>
      </c>
      <c r="AD4" s="39"/>
      <c r="AE4" s="39">
        <v>2010</v>
      </c>
      <c r="AF4" s="39">
        <v>2011</v>
      </c>
      <c r="AG4" s="39">
        <v>2012</v>
      </c>
      <c r="AH4" s="39">
        <v>2013</v>
      </c>
      <c r="AI4" s="39">
        <v>2014</v>
      </c>
    </row>
    <row r="5" spans="1:35" ht="16.8" x14ac:dyDescent="0.35">
      <c r="A5" s="33" t="s">
        <v>2</v>
      </c>
      <c r="B5" s="50">
        <v>15</v>
      </c>
      <c r="C5">
        <f>VLOOKUP($B5,OPEX!$B$4:$N$124,C$3,FALSE)</f>
        <v>-1.0589583282520075E-2</v>
      </c>
      <c r="D5">
        <f>VLOOKUP($B5,CAPEX!$B$4:$N$124,D$3,FALSE)</f>
        <v>-2.7136152919656393E-2</v>
      </c>
      <c r="E5">
        <f>VLOOKUP($B5,Ratio!$B$4:$M$126,11,FALSE)</f>
        <v>0.59183410413744419</v>
      </c>
      <c r="F5">
        <f>VLOOKUP($B5,Ratio!$B$4:$M$126,12,FALSE)</f>
        <v>0.40816589586255581</v>
      </c>
      <c r="G5" s="33">
        <f t="shared" ref="G5:G68" si="0">(C5*E5)+(D5*F5)</f>
        <v>-1.7343328701913983E-2</v>
      </c>
      <c r="H5">
        <f>VLOOKUP($B5,OPEX!$B$4:$N$124,H$3,FALSE)</f>
        <v>0.18127316605370999</v>
      </c>
      <c r="I5">
        <f>VLOOKUP($B5,CAPEX!$B$4:$N$124,I$3,FALSE)</f>
        <v>0.14510240696816804</v>
      </c>
      <c r="J5">
        <f>VLOOKUP($B5,Ratio!$B$4:$M$126,11,FALSE)</f>
        <v>0.59183410413744419</v>
      </c>
      <c r="K5">
        <f>VLOOKUP($B5,Ratio!$B$4:$M$126,12,FALSE)</f>
        <v>0.40816589586255581</v>
      </c>
      <c r="L5" s="33">
        <f t="shared" ref="L5:L68" si="1">(H5*J5)+(I5*K5)</f>
        <v>0.16650949576753107</v>
      </c>
      <c r="M5">
        <f>VLOOKUP($B5,OPEX!$B$4:$N$124,M$3,FALSE)</f>
        <v>0.29603482074580195</v>
      </c>
      <c r="N5">
        <f>VLOOKUP($B5,CAPEX!$B$4:$N$124,N$3,FALSE)</f>
        <v>0.37027363194671753</v>
      </c>
      <c r="O5">
        <f>VLOOKUP($B5,Ratio!$B$4:$M$126,11,FALSE)</f>
        <v>0.59183410413744419</v>
      </c>
      <c r="P5">
        <f>VLOOKUP($B5,Ratio!$B$4:$M$126,12,FALSE)</f>
        <v>0.40816589586255581</v>
      </c>
      <c r="Q5" s="33">
        <f t="shared" ref="Q5:Q68" si="2">(M5*O5)+(N5*P5)</f>
        <v>0.32633657162739482</v>
      </c>
      <c r="R5">
        <f>VLOOKUP($B5,OPEX!$B$4:$N$124,R$3,FALSE)</f>
        <v>0.45733025214901674</v>
      </c>
      <c r="S5">
        <f>VLOOKUP($B5,CAPEX!$B$4:$N$124,S$3,FALSE)</f>
        <v>0.8302682687519396</v>
      </c>
      <c r="T5">
        <f>VLOOKUP($B5,Ratio!$B$4:$M$126,11,FALSE)</f>
        <v>0.59183410413744419</v>
      </c>
      <c r="U5">
        <f>VLOOKUP($B5,Ratio!$B$4:$M$126,12,FALSE)</f>
        <v>0.40816589586255581</v>
      </c>
      <c r="V5" s="33">
        <f t="shared" ref="V5:V68" si="3">(R5*T5)+(S5*U5)</f>
        <v>0.60955083179695335</v>
      </c>
      <c r="W5">
        <f>VLOOKUP($B5,OPEX!$B$4:$N$124,W$3,FALSE)</f>
        <v>0.4985461107928098</v>
      </c>
      <c r="X5">
        <f>VLOOKUP($B5,CAPEX!$B$4:$N$124,X$3,FALSE)</f>
        <v>1.2905932381760239</v>
      </c>
      <c r="Y5">
        <f>VLOOKUP($B5,Ratio!$B$4:$M$126,11,FALSE)</f>
        <v>0.59183410413744419</v>
      </c>
      <c r="Z5">
        <f>VLOOKUP($B5,Ratio!$B$4:$M$126,12,FALSE)</f>
        <v>0.40816589586255581</v>
      </c>
      <c r="AA5" s="34">
        <f t="shared" ref="AA5:AA68" si="4">(W5*Y5)+(X5*Z5)</f>
        <v>0.82183273610654317</v>
      </c>
      <c r="AC5" s="34">
        <f>VLOOKUP($B5,Barrelmiles!$B$4:$I$205,AC$3,0)</f>
        <v>112986527429</v>
      </c>
      <c r="AE5" s="34">
        <f>G5*$AC5</f>
        <v>-1959562484.0889673</v>
      </c>
      <c r="AF5" s="34">
        <f>L5*$AC5</f>
        <v>18813329710.727108</v>
      </c>
      <c r="AG5" s="34">
        <f>Q5*$AC5</f>
        <v>36871636001.264465</v>
      </c>
      <c r="AH5" s="34">
        <f>V5*$AC5</f>
        <v>68871031776.196228</v>
      </c>
      <c r="AI5" s="34">
        <f>AA5*$AC5</f>
        <v>92856026980.152054</v>
      </c>
    </row>
    <row r="6" spans="1:35" ht="16.8" x14ac:dyDescent="0.35">
      <c r="A6" s="33" t="s">
        <v>4</v>
      </c>
      <c r="B6" s="50">
        <v>22</v>
      </c>
      <c r="C6">
        <f>VLOOKUP($B6,OPEX!$B$4:$N$124,C$3,FALSE)</f>
        <v>-0.29458486847095977</v>
      </c>
      <c r="D6">
        <f>VLOOKUP($B6,CAPEX!$B$4:$N$124,D$3,FALSE)</f>
        <v>-0.4138179400231019</v>
      </c>
      <c r="E6">
        <f>VLOOKUP($B6,Ratio!$B$4:$M$126,11,FALSE)</f>
        <v>1</v>
      </c>
      <c r="F6">
        <f>VLOOKUP($B6,Ratio!$B$4:$M$126,12,FALSE)</f>
        <v>0</v>
      </c>
      <c r="G6" s="33">
        <f t="shared" si="0"/>
        <v>-0.29458486847095977</v>
      </c>
      <c r="H6">
        <f>VLOOKUP($B6,OPEX!$B$4:$N$124,H$3,FALSE)</f>
        <v>-0.32228570558472619</v>
      </c>
      <c r="I6" s="36">
        <f>VLOOKUP($B6,CAPEX!$B$4:$N$124,I$3,FALSE)</f>
        <v>-0.35139298124328727</v>
      </c>
      <c r="J6" s="36">
        <f>VLOOKUP($B6,Ratio!$B$4:$M$126,11,FALSE)</f>
        <v>1</v>
      </c>
      <c r="K6" s="36">
        <f>VLOOKUP($B6,Ratio!$B$4:$M$126,12,FALSE)</f>
        <v>0</v>
      </c>
      <c r="L6" s="33">
        <f t="shared" si="1"/>
        <v>-0.32228570558472619</v>
      </c>
      <c r="M6" s="36">
        <f>VLOOKUP($B6,OPEX!$B$4:$N$124,M$3,FALSE)</f>
        <v>-0.35213054020346612</v>
      </c>
      <c r="N6" s="36">
        <f>VLOOKUP($B6,CAPEX!$B$4:$N$124,N$3,FALSE)</f>
        <v>-0.22813105555599217</v>
      </c>
      <c r="O6" s="36">
        <f>VLOOKUP($B6,Ratio!$B$4:$M$126,11,FALSE)</f>
        <v>1</v>
      </c>
      <c r="P6" s="36">
        <f>VLOOKUP($B6,Ratio!$B$4:$M$126,12,FALSE)</f>
        <v>0</v>
      </c>
      <c r="Q6" s="33">
        <f t="shared" si="2"/>
        <v>-0.35213054020346612</v>
      </c>
      <c r="R6" s="36">
        <f>VLOOKUP($B6,OPEX!$B$4:$N$124,R$3,FALSE)</f>
        <v>-5.5996614910375227E-2</v>
      </c>
      <c r="S6" s="36">
        <f>VLOOKUP($B6,CAPEX!$B$4:$N$124,S$3,FALSE)</f>
        <v>0.10652541153557685</v>
      </c>
      <c r="T6" s="36">
        <f>VLOOKUP($B6,Ratio!$B$4:$M$126,11,FALSE)</f>
        <v>1</v>
      </c>
      <c r="U6" s="36">
        <f>VLOOKUP($B6,Ratio!$B$4:$M$126,12,FALSE)</f>
        <v>0</v>
      </c>
      <c r="V6" s="33">
        <f t="shared" si="3"/>
        <v>-5.5996614910375227E-2</v>
      </c>
      <c r="W6">
        <f>VLOOKUP($B6,OPEX!$B$4:$N$124,W$3,FALSE)</f>
        <v>0.88357818610689687</v>
      </c>
      <c r="X6">
        <f>VLOOKUP($B6,CAPEX!$B$4:$N$124,X$3,FALSE)</f>
        <v>0.95236462868239735</v>
      </c>
      <c r="Y6">
        <f>VLOOKUP($B6,Ratio!$B$4:$M$126,11,FALSE)</f>
        <v>1</v>
      </c>
      <c r="Z6">
        <f>VLOOKUP($B6,Ratio!$B$4:$M$126,12,FALSE)</f>
        <v>0</v>
      </c>
      <c r="AA6" s="34">
        <f t="shared" si="4"/>
        <v>0.88357818610689687</v>
      </c>
      <c r="AC6" s="37">
        <f>VLOOKUP($B6,Barrelmiles!$B$4:$I$205,AC$3,0)</f>
        <v>34589631760</v>
      </c>
      <c r="AE6" s="34">
        <f t="shared" ref="AE6:AE69" si="5">G6*$AC6</f>
        <v>-10189582122.478533</v>
      </c>
      <c r="AF6" s="34">
        <f t="shared" ref="AF6:AF69" si="6">L6*$AC6</f>
        <v>-11147743877.687454</v>
      </c>
      <c r="AG6" s="34">
        <f t="shared" ref="AG6:AG69" si="7">Q6*$AC6</f>
        <v>-12180065717.087769</v>
      </c>
      <c r="AH6" s="34">
        <f t="shared" ref="AH6:AH69" si="8">V6*$AC6</f>
        <v>-1936902289.5564046</v>
      </c>
      <c r="AI6" s="34">
        <f t="shared" ref="AI6:AI69" si="9">AA6*$AC6</f>
        <v>30562644088.606312</v>
      </c>
    </row>
    <row r="7" spans="1:35" ht="16.8" x14ac:dyDescent="0.35">
      <c r="A7" s="33" t="s">
        <v>5</v>
      </c>
      <c r="B7" s="50">
        <v>27</v>
      </c>
      <c r="C7">
        <f>VLOOKUP($B7,OPEX!$B$4:$N$124,C$3,FALSE)</f>
        <v>-0.52619643985478781</v>
      </c>
      <c r="D7">
        <f>VLOOKUP($B7,CAPEX!$B$4:$N$124,D$3,FALSE)</f>
        <v>-0.34257241160062396</v>
      </c>
      <c r="E7">
        <f>VLOOKUP($B7,Ratio!$B$4:$M$126,11,FALSE)</f>
        <v>1</v>
      </c>
      <c r="F7">
        <f>VLOOKUP($B7,Ratio!$B$4:$M$126,12,FALSE)</f>
        <v>0</v>
      </c>
      <c r="G7" s="33">
        <f t="shared" si="0"/>
        <v>-0.52619643985478781</v>
      </c>
      <c r="H7">
        <f>VLOOKUP($B7,OPEX!$B$4:$N$124,H$3,FALSE)</f>
        <v>0.4372236898733125</v>
      </c>
      <c r="I7" s="36">
        <f>VLOOKUP($B7,CAPEX!$B$4:$N$124,I$3,FALSE)</f>
        <v>-1.8089071919032133E-2</v>
      </c>
      <c r="J7" s="36">
        <f>VLOOKUP($B7,Ratio!$B$4:$M$126,11,FALSE)</f>
        <v>1</v>
      </c>
      <c r="K7" s="36">
        <f>VLOOKUP($B7,Ratio!$B$4:$M$126,12,FALSE)</f>
        <v>0</v>
      </c>
      <c r="L7" s="33">
        <f t="shared" si="1"/>
        <v>0.4372236898733125</v>
      </c>
      <c r="M7" s="36">
        <f>VLOOKUP($B7,OPEX!$B$4:$N$124,M$3,FALSE)</f>
        <v>1.2669343778062405</v>
      </c>
      <c r="N7" s="36">
        <f>VLOOKUP($B7,CAPEX!$B$4:$N$124,N$3,FALSE)</f>
        <v>0.95868142794344324</v>
      </c>
      <c r="O7" s="36">
        <f>VLOOKUP($B7,Ratio!$B$4:$M$126,11,FALSE)</f>
        <v>1</v>
      </c>
      <c r="P7" s="36">
        <f>VLOOKUP($B7,Ratio!$B$4:$M$126,12,FALSE)</f>
        <v>0</v>
      </c>
      <c r="Q7" s="33">
        <f t="shared" si="2"/>
        <v>1.2669343778062405</v>
      </c>
      <c r="R7" s="36">
        <f>VLOOKUP($B7,OPEX!$B$4:$N$124,R$3,FALSE)</f>
        <v>1.0626815652468815</v>
      </c>
      <c r="S7" s="36">
        <f>VLOOKUP($B7,CAPEX!$B$4:$N$124,S$3,FALSE)</f>
        <v>0.2670278117360092</v>
      </c>
      <c r="T7" s="36">
        <f>VLOOKUP($B7,Ratio!$B$4:$M$126,11,FALSE)</f>
        <v>1</v>
      </c>
      <c r="U7" s="36">
        <f>VLOOKUP($B7,Ratio!$B$4:$M$126,12,FALSE)</f>
        <v>0</v>
      </c>
      <c r="V7" s="33">
        <f t="shared" si="3"/>
        <v>1.0626815652468815</v>
      </c>
      <c r="W7">
        <f>VLOOKUP($B7,OPEX!$B$4:$N$124,W$3,FALSE)</f>
        <v>2.7596363470327394</v>
      </c>
      <c r="X7">
        <f>VLOOKUP($B7,CAPEX!$B$4:$N$124,X$3,FALSE)</f>
        <v>2.2788483525805256</v>
      </c>
      <c r="Y7">
        <f>VLOOKUP($B7,Ratio!$B$4:$M$126,11,FALSE)</f>
        <v>1</v>
      </c>
      <c r="Z7">
        <f>VLOOKUP($B7,Ratio!$B$4:$M$126,12,FALSE)</f>
        <v>0</v>
      </c>
      <c r="AA7" s="34">
        <f t="shared" si="4"/>
        <v>2.7596363470327394</v>
      </c>
      <c r="AC7" s="37">
        <f>VLOOKUP($B7,Barrelmiles!$B$4:$I$205,AC$3,0)</f>
        <v>10013503770</v>
      </c>
      <c r="AE7" s="34">
        <f t="shared" si="5"/>
        <v>-5269070034.2464962</v>
      </c>
      <c r="AF7" s="34">
        <f t="shared" si="6"/>
        <v>4378141066.8797255</v>
      </c>
      <c r="AG7" s="34">
        <f t="shared" si="7"/>
        <v>12686452168.505394</v>
      </c>
      <c r="AH7" s="34">
        <f t="shared" si="8"/>
        <v>10641165859.909149</v>
      </c>
      <c r="AI7" s="34">
        <f t="shared" si="9"/>
        <v>27633628964.841366</v>
      </c>
    </row>
    <row r="8" spans="1:35" ht="16.8" x14ac:dyDescent="0.35">
      <c r="A8" s="33" t="s">
        <v>6</v>
      </c>
      <c r="B8" s="50">
        <v>30</v>
      </c>
      <c r="C8">
        <f>VLOOKUP($B8,OPEX!$B$4:$N$124,C$3,FALSE)</f>
        <v>-5.4941358017975929E-2</v>
      </c>
      <c r="D8">
        <f>VLOOKUP($B8,CAPEX!$B$4:$N$124,D$3,FALSE)</f>
        <v>-0.2901284925653988</v>
      </c>
      <c r="E8">
        <f>VLOOKUP($B8,Ratio!$B$4:$M$126,11,FALSE)</f>
        <v>0.52157135867474658</v>
      </c>
      <c r="F8">
        <f>VLOOKUP($B8,Ratio!$B$4:$M$126,12,FALSE)</f>
        <v>0.47842864132525342</v>
      </c>
      <c r="G8" s="33">
        <f t="shared" si="0"/>
        <v>-0.16746161925667905</v>
      </c>
      <c r="H8">
        <f>VLOOKUP($B8,OPEX!$B$4:$N$124,H$3,FALSE)</f>
        <v>-9.3064993020255296E-2</v>
      </c>
      <c r="I8" s="36">
        <f>VLOOKUP($B8,CAPEX!$B$4:$N$124,I$3,FALSE)</f>
        <v>-0.34031947692360176</v>
      </c>
      <c r="J8" s="36">
        <f>VLOOKUP($B8,Ratio!$B$4:$M$126,11,FALSE)</f>
        <v>0.52157135867474658</v>
      </c>
      <c r="K8" s="36">
        <f>VLOOKUP($B8,Ratio!$B$4:$M$126,12,FALSE)</f>
        <v>0.47842864132525342</v>
      </c>
      <c r="L8" s="33">
        <f t="shared" si="1"/>
        <v>-0.21135861981571008</v>
      </c>
      <c r="M8" s="36">
        <f>VLOOKUP($B8,OPEX!$B$4:$N$124,M$3,FALSE)</f>
        <v>0.30001772836784246</v>
      </c>
      <c r="N8" s="36">
        <f>VLOOKUP($B8,CAPEX!$B$4:$N$124,N$3,FALSE)</f>
        <v>6.0662606096420234E-2</v>
      </c>
      <c r="O8" s="36">
        <f>VLOOKUP($B8,Ratio!$B$4:$M$126,11,FALSE)</f>
        <v>0.52157135867474658</v>
      </c>
      <c r="P8" s="36">
        <f>VLOOKUP($B8,Ratio!$B$4:$M$126,12,FALSE)</f>
        <v>0.47842864132525342</v>
      </c>
      <c r="Q8" s="33">
        <f t="shared" si="2"/>
        <v>0.18550338242528602</v>
      </c>
      <c r="R8" s="36">
        <f>VLOOKUP($B8,OPEX!$B$4:$N$124,R$3,FALSE)</f>
        <v>-1.0757059658751549E-2</v>
      </c>
      <c r="S8" s="36">
        <f>VLOOKUP($B8,CAPEX!$B$4:$N$124,S$3,FALSE)</f>
        <v>0.25428321742201931</v>
      </c>
      <c r="T8" s="36">
        <f>VLOOKUP($B8,Ratio!$B$4:$M$126,11,FALSE)</f>
        <v>0.52157135867474658</v>
      </c>
      <c r="U8" s="36">
        <f>VLOOKUP($B8,Ratio!$B$4:$M$126,12,FALSE)</f>
        <v>0.47842864132525342</v>
      </c>
      <c r="V8" s="33">
        <f t="shared" si="3"/>
        <v>0.11604580000147037</v>
      </c>
      <c r="W8">
        <f>VLOOKUP($B8,OPEX!$B$4:$N$124,W$3,FALSE)</f>
        <v>-0.59045089726069655</v>
      </c>
      <c r="X8">
        <f>VLOOKUP($B8,CAPEX!$B$4:$N$124,X$3,FALSE)</f>
        <v>-0.53152017832963971</v>
      </c>
      <c r="Y8">
        <f>VLOOKUP($B8,Ratio!$B$4:$M$126,11,FALSE)</f>
        <v>0.52157135867474658</v>
      </c>
      <c r="Z8">
        <f>VLOOKUP($B8,Ratio!$B$4:$M$126,12,FALSE)</f>
        <v>0.47842864132525342</v>
      </c>
      <c r="AA8" s="34">
        <f t="shared" si="4"/>
        <v>-0.56225675347019066</v>
      </c>
      <c r="AC8" s="37">
        <f>VLOOKUP($B8,Barrelmiles!$B$4:$I$205,AC$3,0)</f>
        <v>318574355</v>
      </c>
      <c r="AE8" s="34">
        <f t="shared" si="5"/>
        <v>-53348977.341952108</v>
      </c>
      <c r="AF8" s="34">
        <f t="shared" si="6"/>
        <v>-67333435.981480062</v>
      </c>
      <c r="AG8" s="34">
        <f t="shared" si="7"/>
        <v>59096620.406453833</v>
      </c>
      <c r="AH8" s="34">
        <f t="shared" si="8"/>
        <v>36969215.885927424</v>
      </c>
      <c r="AI8" s="34">
        <f t="shared" si="9"/>
        <v>-179120582.58116001</v>
      </c>
    </row>
    <row r="9" spans="1:35" ht="16.8" x14ac:dyDescent="0.35">
      <c r="A9" s="33" t="s">
        <v>7</v>
      </c>
      <c r="B9" s="50">
        <v>31</v>
      </c>
      <c r="C9">
        <f>VLOOKUP($B9,OPEX!$B$4:$N$124,C$3,FALSE)</f>
        <v>-0.42788035622822018</v>
      </c>
      <c r="D9">
        <f>VLOOKUP($B9,CAPEX!$B$4:$N$124,D$3,FALSE)</f>
        <v>-0.48555684223553219</v>
      </c>
      <c r="E9">
        <f>VLOOKUP($B9,Ratio!$B$4:$M$126,11,FALSE)</f>
        <v>1</v>
      </c>
      <c r="F9">
        <f>VLOOKUP($B9,Ratio!$B$4:$M$126,12,FALSE)</f>
        <v>0</v>
      </c>
      <c r="G9" s="33">
        <f t="shared" si="0"/>
        <v>-0.42788035622822018</v>
      </c>
      <c r="H9">
        <f>VLOOKUP($B9,OPEX!$B$4:$N$124,H$3,FALSE)</f>
        <v>-0.44434189686082864</v>
      </c>
      <c r="I9" s="36">
        <f>VLOOKUP($B9,CAPEX!$B$4:$N$124,I$3,FALSE)</f>
        <v>-0.59846149709205021</v>
      </c>
      <c r="J9" s="36">
        <f>VLOOKUP($B9,Ratio!$B$4:$M$126,11,FALSE)</f>
        <v>1</v>
      </c>
      <c r="K9" s="36">
        <f>VLOOKUP($B9,Ratio!$B$4:$M$126,12,FALSE)</f>
        <v>0</v>
      </c>
      <c r="L9" s="33">
        <f t="shared" si="1"/>
        <v>-0.44434189686082864</v>
      </c>
      <c r="M9" s="36">
        <f>VLOOKUP($B9,OPEX!$B$4:$N$124,M$3,FALSE)</f>
        <v>-0.56161835923078607</v>
      </c>
      <c r="N9" s="36">
        <f>VLOOKUP($B9,CAPEX!$B$4:$N$124,N$3,FALSE)</f>
        <v>-0.68067465124839099</v>
      </c>
      <c r="O9" s="36">
        <f>VLOOKUP($B9,Ratio!$B$4:$M$126,11,FALSE)</f>
        <v>1</v>
      </c>
      <c r="P9" s="36">
        <f>VLOOKUP($B9,Ratio!$B$4:$M$126,12,FALSE)</f>
        <v>0</v>
      </c>
      <c r="Q9" s="33">
        <f t="shared" si="2"/>
        <v>-0.56161835923078607</v>
      </c>
      <c r="R9" s="36">
        <f>VLOOKUP($B9,OPEX!$B$4:$N$124,R$3,FALSE)</f>
        <v>-0.63260134191933881</v>
      </c>
      <c r="S9" s="36">
        <f>VLOOKUP($B9,CAPEX!$B$4:$N$124,S$3,FALSE)</f>
        <v>-0.7593325886440625</v>
      </c>
      <c r="T9" s="36">
        <f>VLOOKUP($B9,Ratio!$B$4:$M$126,11,FALSE)</f>
        <v>1</v>
      </c>
      <c r="U9" s="36">
        <f>VLOOKUP($B9,Ratio!$B$4:$M$126,12,FALSE)</f>
        <v>0</v>
      </c>
      <c r="V9" s="33">
        <f t="shared" si="3"/>
        <v>-0.63260134191933881</v>
      </c>
      <c r="W9">
        <f>VLOOKUP($B9,OPEX!$B$4:$N$124,W$3,FALSE)</f>
        <v>-0.50644525608402569</v>
      </c>
      <c r="X9">
        <f>VLOOKUP($B9,CAPEX!$B$4:$N$124,X$3,FALSE)</f>
        <v>-0.69114554957739704</v>
      </c>
      <c r="Y9">
        <f>VLOOKUP($B9,Ratio!$B$4:$M$126,11,FALSE)</f>
        <v>1</v>
      </c>
      <c r="Z9">
        <f>VLOOKUP($B9,Ratio!$B$4:$M$126,12,FALSE)</f>
        <v>0</v>
      </c>
      <c r="AA9" s="34">
        <f t="shared" si="4"/>
        <v>-0.50644525608402569</v>
      </c>
      <c r="AC9" s="37">
        <f>VLOOKUP($B9,Barrelmiles!$B$4:$I$205,AC$3,0)</f>
        <v>147267456</v>
      </c>
      <c r="AE9" s="34">
        <f t="shared" si="5"/>
        <v>-63012851.534103744</v>
      </c>
      <c r="AF9" s="34">
        <f t="shared" si="6"/>
        <v>-65437100.744908623</v>
      </c>
      <c r="AG9" s="34">
        <f t="shared" si="7"/>
        <v>-82708107.006811976</v>
      </c>
      <c r="AH9" s="34">
        <f t="shared" si="8"/>
        <v>-93161590.286647186</v>
      </c>
      <c r="AI9" s="34">
        <f t="shared" si="9"/>
        <v>-74582904.46676299</v>
      </c>
    </row>
    <row r="10" spans="1:35" ht="16.8" x14ac:dyDescent="0.35">
      <c r="A10" s="33" t="s">
        <v>10</v>
      </c>
      <c r="B10" s="50">
        <v>34</v>
      </c>
      <c r="C10">
        <f>VLOOKUP($B10,OPEX!$B$4:$N$124,C$3,FALSE)</f>
        <v>-1.9956123937880287E-2</v>
      </c>
      <c r="D10">
        <f>VLOOKUP($B10,CAPEX!$B$4:$N$124,D$3,FALSE)</f>
        <v>6.8194648652994475E-2</v>
      </c>
      <c r="E10">
        <f>VLOOKUP($B10,Ratio!$B$4:$M$126,11,FALSE)</f>
        <v>0.57885324027599228</v>
      </c>
      <c r="F10">
        <f>VLOOKUP($B10,Ratio!$B$4:$M$126,12,FALSE)</f>
        <v>0.42114675972400772</v>
      </c>
      <c r="G10" s="33">
        <f t="shared" si="0"/>
        <v>1.716828830593449E-2</v>
      </c>
      <c r="H10">
        <f>VLOOKUP($B10,OPEX!$B$4:$N$124,H$3,FALSE)</f>
        <v>-6.6309379536498864E-3</v>
      </c>
      <c r="I10" s="36">
        <f>VLOOKUP($B10,CAPEX!$B$4:$N$124,I$3,FALSE)</f>
        <v>2.63066422005536E-2</v>
      </c>
      <c r="J10" s="36">
        <f>VLOOKUP($B10,Ratio!$B$4:$M$126,11,FALSE)</f>
        <v>0.57885324027599228</v>
      </c>
      <c r="K10" s="36">
        <f>VLOOKUP($B10,Ratio!$B$4:$M$126,12,FALSE)</f>
        <v>0.42114675972400772</v>
      </c>
      <c r="L10" s="33">
        <f t="shared" si="1"/>
        <v>7.2406172014426954E-3</v>
      </c>
      <c r="M10" s="36">
        <f>VLOOKUP($B10,OPEX!$B$4:$N$124,M$3,FALSE)</f>
        <v>1.0836987255289426E-2</v>
      </c>
      <c r="N10" s="36">
        <f>VLOOKUP($B10,CAPEX!$B$4:$N$124,N$3,FALSE)</f>
        <v>-2.4995440264589101E-2</v>
      </c>
      <c r="O10" s="36">
        <f>VLOOKUP($B10,Ratio!$B$4:$M$126,11,FALSE)</f>
        <v>0.57885324027599228</v>
      </c>
      <c r="P10" s="36">
        <f>VLOOKUP($B10,Ratio!$B$4:$M$126,12,FALSE)</f>
        <v>0.42114675972400772</v>
      </c>
      <c r="Q10" s="33">
        <f t="shared" si="2"/>
        <v>-4.2537234877527783E-3</v>
      </c>
      <c r="R10" s="36">
        <f>VLOOKUP($B10,OPEX!$B$4:$N$124,R$3,FALSE)</f>
        <v>4.1368348662737288E-3</v>
      </c>
      <c r="S10" s="36">
        <f>VLOOKUP($B10,CAPEX!$B$4:$N$124,S$3,FALSE)</f>
        <v>5.0976609891876641E-2</v>
      </c>
      <c r="T10" s="36">
        <f>VLOOKUP($B10,Ratio!$B$4:$M$126,11,FALSE)</f>
        <v>0.57885324027599228</v>
      </c>
      <c r="U10" s="36">
        <f>VLOOKUP($B10,Ratio!$B$4:$M$126,12,FALSE)</f>
        <v>0.42114675972400772</v>
      </c>
      <c r="V10" s="33">
        <f t="shared" si="3"/>
        <v>2.3863254344507898E-2</v>
      </c>
      <c r="W10">
        <f>VLOOKUP($B10,OPEX!$B$4:$N$124,W$3,FALSE)</f>
        <v>0.18487136652017355</v>
      </c>
      <c r="X10">
        <f>VLOOKUP($B10,CAPEX!$B$4:$N$124,X$3,FALSE)</f>
        <v>0.16870685749890829</v>
      </c>
      <c r="Y10">
        <f>VLOOKUP($B10,Ratio!$B$4:$M$126,11,FALSE)</f>
        <v>0.57885324027599228</v>
      </c>
      <c r="Z10">
        <f>VLOOKUP($B10,Ratio!$B$4:$M$126,12,FALSE)</f>
        <v>0.42114675972400772</v>
      </c>
      <c r="AA10" s="34">
        <f t="shared" si="4"/>
        <v>0.17806373592333818</v>
      </c>
      <c r="AC10" s="37">
        <f>VLOOKUP($B10,Barrelmiles!$B$4:$I$205,AC$3,0)</f>
        <v>37832564745</v>
      </c>
      <c r="AE10" s="34">
        <f t="shared" si="5"/>
        <v>649520378.89509296</v>
      </c>
      <c r="AF10" s="34">
        <f t="shared" si="6"/>
        <v>273931119.06734151</v>
      </c>
      <c r="AG10" s="34">
        <f t="shared" si="7"/>
        <v>-160929269.25773421</v>
      </c>
      <c r="AH10" s="34">
        <f t="shared" si="8"/>
        <v>902808115.0149976</v>
      </c>
      <c r="AI10" s="34">
        <f t="shared" si="9"/>
        <v>6736607818.0562744</v>
      </c>
    </row>
    <row r="11" spans="1:35" ht="16.8" x14ac:dyDescent="0.35">
      <c r="A11" s="33" t="s">
        <v>11</v>
      </c>
      <c r="B11" s="50">
        <v>36</v>
      </c>
      <c r="C11">
        <f>VLOOKUP($B11,OPEX!$B$4:$N$124,C$3,FALSE)</f>
        <v>0.10489727036337011</v>
      </c>
      <c r="D11">
        <f>VLOOKUP($B11,CAPEX!$B$4:$N$124,D$3,FALSE)</f>
        <v>2.2372377316957639E-3</v>
      </c>
      <c r="E11">
        <f>VLOOKUP($B11,Ratio!$B$4:$M$126,11,FALSE)</f>
        <v>0.48648301696355128</v>
      </c>
      <c r="F11">
        <f>VLOOKUP($B11,Ratio!$B$4:$M$126,12,FALSE)</f>
        <v>0.51351698303644877</v>
      </c>
      <c r="G11" s="33">
        <f t="shared" si="0"/>
        <v>5.217960012792932E-2</v>
      </c>
      <c r="H11">
        <f>VLOOKUP($B11,OPEX!$B$4:$N$124,H$3,FALSE)</f>
        <v>0.42566849384085753</v>
      </c>
      <c r="I11" s="36">
        <f>VLOOKUP($B11,CAPEX!$B$4:$N$124,I$3,FALSE)</f>
        <v>0.34027195452066167</v>
      </c>
      <c r="J11" s="36">
        <f>VLOOKUP($B11,Ratio!$B$4:$M$126,11,FALSE)</f>
        <v>0.48648301696355128</v>
      </c>
      <c r="K11" s="36">
        <f>VLOOKUP($B11,Ratio!$B$4:$M$126,12,FALSE)</f>
        <v>0.51351698303644877</v>
      </c>
      <c r="L11" s="33">
        <f t="shared" si="1"/>
        <v>0.38181592060739711</v>
      </c>
      <c r="M11" s="36">
        <f>VLOOKUP($B11,OPEX!$B$4:$N$124,M$3,FALSE)</f>
        <v>0.48926440414984218</v>
      </c>
      <c r="N11" s="36">
        <f>VLOOKUP($B11,CAPEX!$B$4:$N$124,N$3,FALSE)</f>
        <v>0.68283317399475307</v>
      </c>
      <c r="O11" s="36">
        <f>VLOOKUP($B11,Ratio!$B$4:$M$126,11,FALSE)</f>
        <v>0.48648301696355128</v>
      </c>
      <c r="P11" s="36">
        <f>VLOOKUP($B11,Ratio!$B$4:$M$126,12,FALSE)</f>
        <v>0.51351698303644877</v>
      </c>
      <c r="Q11" s="33">
        <f t="shared" si="2"/>
        <v>0.58866525485067756</v>
      </c>
      <c r="R11" s="36">
        <f>VLOOKUP($B11,OPEX!$B$4:$N$124,R$3,FALSE)</f>
        <v>0.77184276113073036</v>
      </c>
      <c r="S11" s="36">
        <f>VLOOKUP($B11,CAPEX!$B$4:$N$124,S$3,FALSE)</f>
        <v>1.2865332455549034</v>
      </c>
      <c r="T11" s="36">
        <f>VLOOKUP($B11,Ratio!$B$4:$M$126,11,FALSE)</f>
        <v>0.48648301696355128</v>
      </c>
      <c r="U11" s="36">
        <f>VLOOKUP($B11,Ratio!$B$4:$M$126,12,FALSE)</f>
        <v>0.51351698303644877</v>
      </c>
      <c r="V11" s="33">
        <f t="shared" si="3"/>
        <v>1.0361450658898002</v>
      </c>
      <c r="W11">
        <f>VLOOKUP($B11,OPEX!$B$4:$N$124,W$3,FALSE)</f>
        <v>0.83888898173641302</v>
      </c>
      <c r="X11">
        <f>VLOOKUP($B11,CAPEX!$B$4:$N$124,X$3,FALSE)</f>
        <v>0.91956007730230127</v>
      </c>
      <c r="Y11">
        <f>VLOOKUP($B11,Ratio!$B$4:$M$126,11,FALSE)</f>
        <v>0.48648301696355128</v>
      </c>
      <c r="Z11">
        <f>VLOOKUP($B11,Ratio!$B$4:$M$126,12,FALSE)</f>
        <v>0.51351698303644877</v>
      </c>
      <c r="AA11" s="34">
        <f t="shared" si="4"/>
        <v>0.88031495934965309</v>
      </c>
      <c r="AC11" s="37">
        <f>VLOOKUP($B11,Barrelmiles!$B$4:$I$205,AC$3,0)</f>
        <v>11211525691</v>
      </c>
      <c r="AE11" s="34">
        <f t="shared" si="5"/>
        <v>585012927.38038647</v>
      </c>
      <c r="AF11" s="34">
        <f t="shared" si="6"/>
        <v>4280739003.1226492</v>
      </c>
      <c r="AG11" s="34">
        <f t="shared" si="7"/>
        <v>6599835628.1574335</v>
      </c>
      <c r="AH11" s="34">
        <f t="shared" si="8"/>
        <v>11616767025.826382</v>
      </c>
      <c r="AI11" s="34">
        <f t="shared" si="9"/>
        <v>9869673782.9202557</v>
      </c>
    </row>
    <row r="12" spans="1:35" ht="16.8" x14ac:dyDescent="0.35">
      <c r="A12" s="33" t="s">
        <v>12</v>
      </c>
      <c r="B12" s="50">
        <v>40</v>
      </c>
      <c r="C12">
        <f>VLOOKUP($B12,OPEX!$B$4:$N$124,C$3,FALSE)</f>
        <v>-5.2394251019480399E-2</v>
      </c>
      <c r="D12">
        <f>VLOOKUP($B12,CAPEX!$B$4:$N$124,D$3,FALSE)</f>
        <v>-2.4320988554489702E-2</v>
      </c>
      <c r="E12">
        <f>VLOOKUP($B12,Ratio!$B$4:$M$126,11,FALSE)</f>
        <v>0.66089427612187723</v>
      </c>
      <c r="F12">
        <f>VLOOKUP($B12,Ratio!$B$4:$M$126,12,FALSE)</f>
        <v>0.33910572387812277</v>
      </c>
      <c r="G12" s="33">
        <f t="shared" si="0"/>
        <v>-4.2874447029669194E-2</v>
      </c>
      <c r="H12">
        <f>VLOOKUP($B12,OPEX!$B$4:$N$124,H$3,FALSE)</f>
        <v>0.25890848052125298</v>
      </c>
      <c r="I12" s="36">
        <f>VLOOKUP($B12,CAPEX!$B$4:$N$124,I$3,FALSE)</f>
        <v>1.8131404846002234E-2</v>
      </c>
      <c r="J12" s="36">
        <f>VLOOKUP($B12,Ratio!$B$4:$M$126,11,FALSE)</f>
        <v>0.66089427612187723</v>
      </c>
      <c r="K12" s="36">
        <f>VLOOKUP($B12,Ratio!$B$4:$M$126,12,FALSE)</f>
        <v>0.33910572387812277</v>
      </c>
      <c r="L12" s="33">
        <f t="shared" si="1"/>
        <v>0.17725959598113952</v>
      </c>
      <c r="M12" s="36">
        <f>VLOOKUP($B12,OPEX!$B$4:$N$124,M$3,FALSE)</f>
        <v>1.7741865370718919</v>
      </c>
      <c r="N12" s="36">
        <f>VLOOKUP($B12,CAPEX!$B$4:$N$124,N$3,FALSE)</f>
        <v>0.12566823659732043</v>
      </c>
      <c r="O12" s="36">
        <f>VLOOKUP($B12,Ratio!$B$4:$M$126,11,FALSE)</f>
        <v>0.66089427612187723</v>
      </c>
      <c r="P12" s="36">
        <f>VLOOKUP($B12,Ratio!$B$4:$M$126,12,FALSE)</f>
        <v>0.33910572387812277</v>
      </c>
      <c r="Q12" s="33">
        <f t="shared" si="2"/>
        <v>1.2151645454631297</v>
      </c>
      <c r="R12" s="36">
        <f>VLOOKUP($B12,OPEX!$B$4:$N$124,R$3,FALSE)</f>
        <v>0.1392859023822865</v>
      </c>
      <c r="S12" s="36">
        <f>VLOOKUP($B12,CAPEX!$B$4:$N$124,S$3,FALSE)</f>
        <v>0.1650576028213033</v>
      </c>
      <c r="T12" s="36">
        <f>VLOOKUP($B12,Ratio!$B$4:$M$126,11,FALSE)</f>
        <v>0.66089427612187723</v>
      </c>
      <c r="U12" s="36">
        <f>VLOOKUP($B12,Ratio!$B$4:$M$126,12,FALSE)</f>
        <v>0.33910572387812277</v>
      </c>
      <c r="V12" s="33">
        <f t="shared" si="3"/>
        <v>0.14802523351522942</v>
      </c>
      <c r="W12">
        <f>VLOOKUP($B12,OPEX!$B$4:$N$124,W$3,FALSE)</f>
        <v>0.12869064950609035</v>
      </c>
      <c r="X12">
        <f>VLOOKUP($B12,CAPEX!$B$4:$N$124,X$3,FALSE)</f>
        <v>0.14614342725141397</v>
      </c>
      <c r="Y12">
        <f>VLOOKUP($B12,Ratio!$B$4:$M$126,11,FALSE)</f>
        <v>0.66089427612187723</v>
      </c>
      <c r="Z12">
        <f>VLOOKUP($B12,Ratio!$B$4:$M$126,12,FALSE)</f>
        <v>0.33910572387812277</v>
      </c>
      <c r="AA12" s="34">
        <f t="shared" si="4"/>
        <v>0.1346089863371023</v>
      </c>
      <c r="AC12" s="37">
        <f>VLOOKUP($B12,Barrelmiles!$B$4:$I$205,AC$3,0)</f>
        <v>9956853000</v>
      </c>
      <c r="AE12" s="34">
        <f t="shared" si="5"/>
        <v>-426894566.53070283</v>
      </c>
      <c r="AF12" s="34">
        <f t="shared" si="6"/>
        <v>1764947740.023597</v>
      </c>
      <c r="AG12" s="34">
        <f t="shared" si="7"/>
        <v>12099214749.988199</v>
      </c>
      <c r="AH12" s="34">
        <f t="shared" si="8"/>
        <v>1473865490.4018126</v>
      </c>
      <c r="AI12" s="34">
        <f t="shared" si="9"/>
        <v>1340281889.437536</v>
      </c>
    </row>
    <row r="13" spans="1:35" ht="16.8" x14ac:dyDescent="0.35">
      <c r="A13" s="33" t="s">
        <v>13</v>
      </c>
      <c r="B13" s="50">
        <v>42</v>
      </c>
      <c r="C13">
        <f>VLOOKUP($B13,OPEX!$B$4:$N$124,C$3,FALSE)</f>
        <v>-8.2862569213699583E-2</v>
      </c>
      <c r="D13">
        <f>VLOOKUP($B13,CAPEX!$B$4:$N$124,D$3,FALSE)</f>
        <v>8.9197796031238133E-2</v>
      </c>
      <c r="E13">
        <f>VLOOKUP($B13,Ratio!$B$4:$M$126,11,FALSE)</f>
        <v>0.5007210944921584</v>
      </c>
      <c r="F13">
        <f>VLOOKUP($B13,Ratio!$B$4:$M$126,12,FALSE)</f>
        <v>0.4992789055078416</v>
      </c>
      <c r="G13" s="33">
        <f t="shared" si="0"/>
        <v>3.0435416270723908E-3</v>
      </c>
      <c r="H13">
        <f>VLOOKUP($B13,OPEX!$B$4:$N$124,H$3,FALSE)</f>
        <v>2.4849026162635748E-2</v>
      </c>
      <c r="I13" s="36">
        <f>VLOOKUP($B13,CAPEX!$B$4:$N$124,I$3,FALSE)</f>
        <v>0.31310355573598425</v>
      </c>
      <c r="J13" s="36">
        <f>VLOOKUP($B13,Ratio!$B$4:$M$126,11,FALSE)</f>
        <v>0.5007210944921584</v>
      </c>
      <c r="K13" s="36">
        <f>VLOOKUP($B13,Ratio!$B$4:$M$126,12,FALSE)</f>
        <v>0.4992789055078416</v>
      </c>
      <c r="L13" s="33">
        <f t="shared" si="1"/>
        <v>0.16876843219569496</v>
      </c>
      <c r="M13" s="36">
        <f>VLOOKUP($B13,OPEX!$B$4:$N$124,M$3,FALSE)</f>
        <v>-4.7348343713359387E-2</v>
      </c>
      <c r="N13" s="36">
        <f>VLOOKUP($B13,CAPEX!$B$4:$N$124,N$3,FALSE)</f>
        <v>0.12139761502110565</v>
      </c>
      <c r="O13" s="36">
        <f>VLOOKUP($B13,Ratio!$B$4:$M$126,11,FALSE)</f>
        <v>0.5007210944921584</v>
      </c>
      <c r="P13" s="36">
        <f>VLOOKUP($B13,Ratio!$B$4:$M$126,12,FALSE)</f>
        <v>0.4992789055078416</v>
      </c>
      <c r="Q13" s="33">
        <f t="shared" si="2"/>
        <v>3.6902953872455721E-2</v>
      </c>
      <c r="R13" s="36">
        <f>VLOOKUP($B13,OPEX!$B$4:$N$124,R$3,FALSE)</f>
        <v>0.17094742171586233</v>
      </c>
      <c r="S13" s="36">
        <f>VLOOKUP($B13,CAPEX!$B$4:$N$124,S$3,FALSE)</f>
        <v>0.1369176435384617</v>
      </c>
      <c r="T13" s="36">
        <f>VLOOKUP($B13,Ratio!$B$4:$M$126,11,FALSE)</f>
        <v>0.5007210944921584</v>
      </c>
      <c r="U13" s="36">
        <f>VLOOKUP($B13,Ratio!$B$4:$M$126,12,FALSE)</f>
        <v>0.4992789055078416</v>
      </c>
      <c r="V13" s="33">
        <f t="shared" si="3"/>
        <v>0.15395707131277511</v>
      </c>
      <c r="W13">
        <f>VLOOKUP($B13,OPEX!$B$4:$N$124,W$3,FALSE)</f>
        <v>6.4150884974975689E-2</v>
      </c>
      <c r="X13">
        <f>VLOOKUP($B13,CAPEX!$B$4:$N$124,X$3,FALSE)</f>
        <v>0.22806034056376837</v>
      </c>
      <c r="Y13">
        <f>VLOOKUP($B13,Ratio!$B$4:$M$126,11,FALSE)</f>
        <v>0.5007210944921584</v>
      </c>
      <c r="Z13">
        <f>VLOOKUP($B13,Ratio!$B$4:$M$126,12,FALSE)</f>
        <v>0.4992789055078416</v>
      </c>
      <c r="AA13" s="34">
        <f t="shared" si="4"/>
        <v>0.14598741856373426</v>
      </c>
      <c r="AC13" s="37">
        <f>VLOOKUP($B13,Barrelmiles!$B$4:$I$205,AC$3,0)</f>
        <v>4260269173</v>
      </c>
      <c r="AE13" s="34">
        <f t="shared" si="5"/>
        <v>12966306.57055877</v>
      </c>
      <c r="AF13" s="34">
        <f t="shared" si="6"/>
        <v>718998949.05885994</v>
      </c>
      <c r="AG13" s="34">
        <f t="shared" si="7"/>
        <v>157216516.77546409</v>
      </c>
      <c r="AH13" s="34">
        <f t="shared" si="8"/>
        <v>655898564.8791784</v>
      </c>
      <c r="AI13" s="34">
        <f t="shared" si="9"/>
        <v>621945698.95292497</v>
      </c>
    </row>
    <row r="14" spans="1:35" ht="16.8" x14ac:dyDescent="0.35">
      <c r="A14" s="33" t="s">
        <v>14</v>
      </c>
      <c r="B14" s="50">
        <v>44</v>
      </c>
      <c r="C14">
        <f>VLOOKUP($B14,OPEX!$B$4:$N$124,C$3,FALSE)</f>
        <v>0.35342172348911227</v>
      </c>
      <c r="D14">
        <f>VLOOKUP($B14,CAPEX!$B$4:$N$124,D$3,FALSE)</f>
        <v>0.33314544533230195</v>
      </c>
      <c r="E14">
        <f>VLOOKUP($B14,Ratio!$B$4:$M$126,11,FALSE)</f>
        <v>1</v>
      </c>
      <c r="F14">
        <f>VLOOKUP($B14,Ratio!$B$4:$M$126,12,FALSE)</f>
        <v>0</v>
      </c>
      <c r="G14" s="33">
        <f t="shared" si="0"/>
        <v>0.35342172348911227</v>
      </c>
      <c r="H14">
        <f>VLOOKUP($B14,OPEX!$B$4:$N$124,H$3,FALSE)</f>
        <v>0.15550310336344828</v>
      </c>
      <c r="I14" s="36">
        <f>VLOOKUP($B14,CAPEX!$B$4:$N$124,I$3,FALSE)</f>
        <v>0.19611644155606273</v>
      </c>
      <c r="J14" s="36">
        <f>VLOOKUP($B14,Ratio!$B$4:$M$126,11,FALSE)</f>
        <v>1</v>
      </c>
      <c r="K14" s="36">
        <f>VLOOKUP($B14,Ratio!$B$4:$M$126,12,FALSE)</f>
        <v>0</v>
      </c>
      <c r="L14" s="33">
        <f t="shared" si="1"/>
        <v>0.15550310336344828</v>
      </c>
      <c r="M14" s="36">
        <f>VLOOKUP($B14,OPEX!$B$4:$N$124,M$3,FALSE)</f>
        <v>0.1925055298663774</v>
      </c>
      <c r="N14" s="36">
        <f>VLOOKUP($B14,CAPEX!$B$4:$N$124,N$3,FALSE)</f>
        <v>-6.3955538650808191E-2</v>
      </c>
      <c r="O14" s="36">
        <f>VLOOKUP($B14,Ratio!$B$4:$M$126,11,FALSE)</f>
        <v>1</v>
      </c>
      <c r="P14" s="36">
        <f>VLOOKUP($B14,Ratio!$B$4:$M$126,12,FALSE)</f>
        <v>0</v>
      </c>
      <c r="Q14" s="33">
        <f t="shared" si="2"/>
        <v>0.1925055298663774</v>
      </c>
      <c r="R14" s="36">
        <f>VLOOKUP($B14,OPEX!$B$4:$N$124,R$3,FALSE)</f>
        <v>0.8472382657174452</v>
      </c>
      <c r="S14" s="36">
        <f>VLOOKUP($B14,CAPEX!$B$4:$N$124,S$3,FALSE)</f>
        <v>0.28697408370991961</v>
      </c>
      <c r="T14" s="36">
        <f>VLOOKUP($B14,Ratio!$B$4:$M$126,11,FALSE)</f>
        <v>1</v>
      </c>
      <c r="U14" s="36">
        <f>VLOOKUP($B14,Ratio!$B$4:$M$126,12,FALSE)</f>
        <v>0</v>
      </c>
      <c r="V14" s="33">
        <f t="shared" si="3"/>
        <v>0.8472382657174452</v>
      </c>
      <c r="W14">
        <f>VLOOKUP($B14,OPEX!$B$4:$N$124,W$3,FALSE)</f>
        <v>1.3571090487997255</v>
      </c>
      <c r="X14">
        <f>VLOOKUP($B14,CAPEX!$B$4:$N$124,X$3,FALSE)</f>
        <v>0.41898334958005312</v>
      </c>
      <c r="Y14">
        <f>VLOOKUP($B14,Ratio!$B$4:$M$126,11,FALSE)</f>
        <v>1</v>
      </c>
      <c r="Z14">
        <f>VLOOKUP($B14,Ratio!$B$4:$M$126,12,FALSE)</f>
        <v>0</v>
      </c>
      <c r="AA14" s="34">
        <f t="shared" si="4"/>
        <v>1.3571090487997255</v>
      </c>
      <c r="AC14" s="37">
        <f>VLOOKUP($B14,Barrelmiles!$B$4:$I$205,AC$3,0)</f>
        <v>14733844015</v>
      </c>
      <c r="AE14" s="34">
        <f t="shared" si="5"/>
        <v>5207260545.401042</v>
      </c>
      <c r="AF14" s="34">
        <f t="shared" si="6"/>
        <v>2291158468.8054686</v>
      </c>
      <c r="AG14" s="34">
        <f t="shared" si="7"/>
        <v>2836346449.0761285</v>
      </c>
      <c r="AH14" s="34">
        <f t="shared" si="8"/>
        <v>12483076450.619959</v>
      </c>
      <c r="AI14" s="34">
        <f t="shared" si="9"/>
        <v>19995433036.36018</v>
      </c>
    </row>
    <row r="15" spans="1:35" ht="16.8" x14ac:dyDescent="0.35">
      <c r="A15" s="33" t="s">
        <v>15</v>
      </c>
      <c r="B15" s="50">
        <v>45</v>
      </c>
      <c r="C15">
        <f>VLOOKUP($B15,OPEX!$B$4:$N$124,C$3,FALSE)</f>
        <v>-0.39399795926550835</v>
      </c>
      <c r="D15">
        <f>VLOOKUP($B15,CAPEX!$B$4:$N$124,D$3,FALSE)</f>
        <v>-0.24946769243214487</v>
      </c>
      <c r="E15">
        <f>VLOOKUP($B15,Ratio!$B$4:$M$126,11,FALSE)</f>
        <v>0.72113010572564606</v>
      </c>
      <c r="F15">
        <f>VLOOKUP($B15,Ratio!$B$4:$M$126,12,FALSE)</f>
        <v>0.27886989427435394</v>
      </c>
      <c r="G15" s="33">
        <f t="shared" si="0"/>
        <v>-0.3536928190342441</v>
      </c>
      <c r="H15">
        <f>VLOOKUP($B15,OPEX!$B$4:$N$124,H$3,FALSE)</f>
        <v>-0.35723721692488025</v>
      </c>
      <c r="I15" s="36">
        <f>VLOOKUP($B15,CAPEX!$B$4:$N$124,I$3,FALSE)</f>
        <v>-0.27119701016808345</v>
      </c>
      <c r="J15" s="36">
        <f>VLOOKUP($B15,Ratio!$B$4:$M$126,11,FALSE)</f>
        <v>0.72113010572564606</v>
      </c>
      <c r="K15" s="36">
        <f>VLOOKUP($B15,Ratio!$B$4:$M$126,12,FALSE)</f>
        <v>0.27886989427435394</v>
      </c>
      <c r="L15" s="33">
        <f t="shared" si="1"/>
        <v>-0.33324319356326876</v>
      </c>
      <c r="M15" s="36">
        <f>VLOOKUP($B15,OPEX!$B$4:$N$124,M$3,FALSE)</f>
        <v>0.24500314675248894</v>
      </c>
      <c r="N15" s="36">
        <f>VLOOKUP($B15,CAPEX!$B$4:$N$124,N$3,FALSE)</f>
        <v>0.79275806104109325</v>
      </c>
      <c r="O15" s="36">
        <f>VLOOKUP($B15,Ratio!$B$4:$M$126,11,FALSE)</f>
        <v>0.72113010572564606</v>
      </c>
      <c r="P15" s="36">
        <f>VLOOKUP($B15,Ratio!$B$4:$M$126,12,FALSE)</f>
        <v>0.27886989427435394</v>
      </c>
      <c r="Q15" s="33">
        <f t="shared" si="2"/>
        <v>0.39775550178840979</v>
      </c>
      <c r="R15" s="36">
        <f>VLOOKUP($B15,OPEX!$B$4:$N$124,R$3,FALSE)</f>
        <v>-0.19606843791041542</v>
      </c>
      <c r="S15" s="36">
        <f>VLOOKUP($B15,CAPEX!$B$4:$N$124,S$3,FALSE)</f>
        <v>0.59658955187835383</v>
      </c>
      <c r="T15" s="36">
        <f>VLOOKUP($B15,Ratio!$B$4:$M$126,11,FALSE)</f>
        <v>0.72113010572564606</v>
      </c>
      <c r="U15" s="36">
        <f>VLOOKUP($B15,Ratio!$B$4:$M$126,12,FALSE)</f>
        <v>0.27886989427435394</v>
      </c>
      <c r="V15" s="33">
        <f t="shared" si="3"/>
        <v>2.4980011897700577E-2</v>
      </c>
      <c r="W15">
        <f>VLOOKUP($B15,OPEX!$B$4:$N$124,W$3,FALSE)</f>
        <v>0.74286490106397551</v>
      </c>
      <c r="X15">
        <f>VLOOKUP($B15,CAPEX!$B$4:$N$124,X$3,FALSE)</f>
        <v>2.7109185546089125</v>
      </c>
      <c r="Y15">
        <f>VLOOKUP($B15,Ratio!$B$4:$M$126,11,FALSE)</f>
        <v>0.72113010572564606</v>
      </c>
      <c r="Z15">
        <f>VLOOKUP($B15,Ratio!$B$4:$M$126,12,FALSE)</f>
        <v>0.27886989427435394</v>
      </c>
      <c r="AA15" s="34">
        <f t="shared" si="4"/>
        <v>1.2916958153543081</v>
      </c>
      <c r="AC15" s="37">
        <f>VLOOKUP($B15,Barrelmiles!$B$4:$I$205,AC$3,0)</f>
        <v>2730403140</v>
      </c>
      <c r="AE15" s="34">
        <f t="shared" si="5"/>
        <v>-965723983.68655181</v>
      </c>
      <c r="AF15" s="34">
        <f t="shared" si="6"/>
        <v>-909888262.08877683</v>
      </c>
      <c r="AG15" s="34">
        <f t="shared" si="7"/>
        <v>1086032871.0353496</v>
      </c>
      <c r="AH15" s="34">
        <f t="shared" si="8"/>
        <v>68205502.922719017</v>
      </c>
      <c r="AI15" s="34">
        <f t="shared" si="9"/>
        <v>3526850310.168263</v>
      </c>
    </row>
    <row r="16" spans="1:35" ht="16.8" x14ac:dyDescent="0.35">
      <c r="A16" s="33" t="s">
        <v>16</v>
      </c>
      <c r="B16" s="50">
        <v>46</v>
      </c>
      <c r="C16">
        <f>VLOOKUP($B16,OPEX!$B$4:$N$124,C$3,FALSE)</f>
        <v>2.2867617420891992</v>
      </c>
      <c r="D16">
        <f>VLOOKUP($B16,CAPEX!$B$4:$N$124,D$3,FALSE)</f>
        <v>-3.281836744401119E-2</v>
      </c>
      <c r="E16">
        <f>VLOOKUP($B16,Ratio!$B$4:$M$126,11,FALSE)</f>
        <v>0.35354040724595581</v>
      </c>
      <c r="F16">
        <f>VLOOKUP($B16,Ratio!$B$4:$M$126,12,FALSE)</f>
        <v>0.64645959275404419</v>
      </c>
      <c r="G16" s="33">
        <f t="shared" si="0"/>
        <v>0.78724692911997884</v>
      </c>
      <c r="H16">
        <f>VLOOKUP($B16,OPEX!$B$4:$N$124,H$3,FALSE)</f>
        <v>2.5432737978204814</v>
      </c>
      <c r="I16" s="36">
        <f>VLOOKUP($B16,CAPEX!$B$4:$N$124,I$3,FALSE)</f>
        <v>0.41372598827142082</v>
      </c>
      <c r="J16" s="36">
        <f>VLOOKUP($B16,Ratio!$B$4:$M$126,11,FALSE)</f>
        <v>0.35354040724595581</v>
      </c>
      <c r="K16" s="36">
        <f>VLOOKUP($B16,Ratio!$B$4:$M$126,12,FALSE)</f>
        <v>0.64645959275404419</v>
      </c>
      <c r="L16" s="33">
        <f t="shared" si="1"/>
        <v>1.1666071881091287</v>
      </c>
      <c r="M16" s="36">
        <f>VLOOKUP($B16,OPEX!$B$4:$N$124,M$3,FALSE)</f>
        <v>2.6906917288264145</v>
      </c>
      <c r="N16" s="36">
        <f>VLOOKUP($B16,CAPEX!$B$4:$N$124,N$3,FALSE)</f>
        <v>0.37426774492402287</v>
      </c>
      <c r="O16" s="36">
        <f>VLOOKUP($B16,Ratio!$B$4:$M$126,11,FALSE)</f>
        <v>0.35354040724595581</v>
      </c>
      <c r="P16" s="36">
        <f>VLOOKUP($B16,Ratio!$B$4:$M$126,12,FALSE)</f>
        <v>0.64645959275404419</v>
      </c>
      <c r="Q16" s="33">
        <f t="shared" si="2"/>
        <v>1.1932172235471739</v>
      </c>
      <c r="R16" s="36">
        <f>VLOOKUP($B16,OPEX!$B$4:$N$124,R$3,FALSE)</f>
        <v>0.91088826749000262</v>
      </c>
      <c r="S16" s="36">
        <f>VLOOKUP($B16,CAPEX!$B$4:$N$124,S$3,FALSE)</f>
        <v>-8.1926646289960797E-2</v>
      </c>
      <c r="T16" s="36">
        <f>VLOOKUP($B16,Ratio!$B$4:$M$126,11,FALSE)</f>
        <v>0.35354040724595581</v>
      </c>
      <c r="U16" s="36">
        <f>VLOOKUP($B16,Ratio!$B$4:$M$126,12,FALSE)</f>
        <v>0.64645959275404419</v>
      </c>
      <c r="V16" s="33">
        <f t="shared" si="3"/>
        <v>0.26907354264766598</v>
      </c>
      <c r="W16">
        <f>VLOOKUP($B16,OPEX!$B$4:$N$124,W$3,FALSE)</f>
        <v>1.117963704101604</v>
      </c>
      <c r="X16">
        <f>VLOOKUP($B16,CAPEX!$B$4:$N$124,X$3,FALSE)</f>
        <v>-0.30420565256077159</v>
      </c>
      <c r="Y16">
        <f>VLOOKUP($B16,Ratio!$B$4:$M$126,11,FALSE)</f>
        <v>0.35354040724595581</v>
      </c>
      <c r="Z16">
        <f>VLOOKUP($B16,Ratio!$B$4:$M$126,12,FALSE)</f>
        <v>0.64645959275404419</v>
      </c>
      <c r="AA16" s="34">
        <f t="shared" si="4"/>
        <v>0.19858868096636362</v>
      </c>
      <c r="AC16" s="37">
        <f>VLOOKUP($B16,Barrelmiles!$B$4:$I$205,AC$3,0)</f>
        <v>2477781495</v>
      </c>
      <c r="AE16" s="34">
        <f t="shared" si="5"/>
        <v>1950625872.9690602</v>
      </c>
      <c r="AF16" s="34">
        <f t="shared" si="6"/>
        <v>2890597702.6307831</v>
      </c>
      <c r="AG16" s="34">
        <f t="shared" si="7"/>
        <v>2956531556.0204659</v>
      </c>
      <c r="AH16" s="34">
        <f t="shared" si="8"/>
        <v>666705444.76648009</v>
      </c>
      <c r="AI16" s="34">
        <f t="shared" si="9"/>
        <v>492059358.81491446</v>
      </c>
    </row>
    <row r="17" spans="1:35" ht="16.8" x14ac:dyDescent="0.35">
      <c r="A17" s="33" t="s">
        <v>17</v>
      </c>
      <c r="B17" s="50">
        <v>47</v>
      </c>
      <c r="C17">
        <f>VLOOKUP($B17,OPEX!$B$4:$N$124,C$3,FALSE)</f>
        <v>-0.31300415408458404</v>
      </c>
      <c r="D17">
        <f>VLOOKUP($B17,CAPEX!$B$4:$N$124,D$3,FALSE)</f>
        <v>-0.33908784939730408</v>
      </c>
      <c r="E17">
        <f>VLOOKUP($B17,Ratio!$B$4:$M$126,11,FALSE)</f>
        <v>0.35390151056714159</v>
      </c>
      <c r="F17">
        <f>VLOOKUP($B17,Ratio!$B$4:$M$126,12,FALSE)</f>
        <v>0.64609848943285841</v>
      </c>
      <c r="G17" s="33">
        <f t="shared" si="0"/>
        <v>-0.3298567902249594</v>
      </c>
      <c r="H17">
        <f>VLOOKUP($B17,OPEX!$B$4:$N$124,H$3,FALSE)</f>
        <v>-0.14516267469270377</v>
      </c>
      <c r="I17" s="36">
        <f>VLOOKUP($B17,CAPEX!$B$4:$N$124,I$3,FALSE)</f>
        <v>-0.36682438334635781</v>
      </c>
      <c r="J17" s="36">
        <f>VLOOKUP($B17,Ratio!$B$4:$M$126,11,FALSE)</f>
        <v>0.35390151056714159</v>
      </c>
      <c r="K17" s="36">
        <f>VLOOKUP($B17,Ratio!$B$4:$M$126,12,FALSE)</f>
        <v>0.64609848943285841</v>
      </c>
      <c r="L17" s="33">
        <f t="shared" si="1"/>
        <v>-0.28837796981893604</v>
      </c>
      <c r="M17" s="36">
        <f>VLOOKUP($B17,OPEX!$B$4:$N$124,M$3,FALSE)</f>
        <v>-0.10883909278797542</v>
      </c>
      <c r="N17" s="36">
        <f>VLOOKUP($B17,CAPEX!$B$4:$N$124,N$3,FALSE)</f>
        <v>-0.39614520076091736</v>
      </c>
      <c r="O17" s="36">
        <f>VLOOKUP($B17,Ratio!$B$4:$M$126,11,FALSE)</f>
        <v>0.35390151056714159</v>
      </c>
      <c r="P17" s="36">
        <f>VLOOKUP($B17,Ratio!$B$4:$M$126,12,FALSE)</f>
        <v>0.64609848943285841</v>
      </c>
      <c r="Q17" s="33">
        <f t="shared" si="2"/>
        <v>-0.29446713515412692</v>
      </c>
      <c r="R17" s="36">
        <f>VLOOKUP($B17,OPEX!$B$4:$N$124,R$3,FALSE)</f>
        <v>-0.1744537996443847</v>
      </c>
      <c r="S17" s="36">
        <f>VLOOKUP($B17,CAPEX!$B$4:$N$124,S$3,FALSE)</f>
        <v>-0.29523688062705611</v>
      </c>
      <c r="T17" s="36">
        <f>VLOOKUP($B17,Ratio!$B$4:$M$126,11,FALSE)</f>
        <v>0.35390151056714159</v>
      </c>
      <c r="U17" s="36">
        <f>VLOOKUP($B17,Ratio!$B$4:$M$126,12,FALSE)</f>
        <v>0.64609848943285841</v>
      </c>
      <c r="V17" s="33">
        <f t="shared" si="3"/>
        <v>-0.25249156581633531</v>
      </c>
      <c r="W17">
        <f>VLOOKUP($B17,OPEX!$B$4:$N$124,W$3,FALSE)</f>
        <v>-0.44993803732136411</v>
      </c>
      <c r="X17">
        <f>VLOOKUP($B17,CAPEX!$B$4:$N$124,X$3,FALSE)</f>
        <v>0.20011115654362596</v>
      </c>
      <c r="Y17">
        <f>VLOOKUP($B17,Ratio!$B$4:$M$126,11,FALSE)</f>
        <v>0.35390151056714159</v>
      </c>
      <c r="Z17">
        <f>VLOOKUP($B17,Ratio!$B$4:$M$126,12,FALSE)</f>
        <v>0.64609848943285841</v>
      </c>
      <c r="AA17" s="34">
        <f t="shared" si="4"/>
        <v>-2.9942235108146698E-2</v>
      </c>
      <c r="AC17" s="37">
        <f>VLOOKUP($B17,Barrelmiles!$B$4:$I$205,AC$3,0)</f>
        <v>1986459035</v>
      </c>
      <c r="AE17" s="34">
        <f t="shared" si="5"/>
        <v>-655247001.19847023</v>
      </c>
      <c r="AF17" s="34">
        <f t="shared" si="6"/>
        <v>-572851023.64178276</v>
      </c>
      <c r="AG17" s="34">
        <f t="shared" si="7"/>
        <v>-584946901.13748157</v>
      </c>
      <c r="AH17" s="34">
        <f t="shared" si="8"/>
        <v>-501564152.17715645</v>
      </c>
      <c r="AI17" s="34">
        <f t="shared" si="9"/>
        <v>-59479023.458672211</v>
      </c>
    </row>
    <row r="18" spans="1:35" ht="16.8" x14ac:dyDescent="0.35">
      <c r="A18" s="33" t="s">
        <v>18</v>
      </c>
      <c r="B18" s="50">
        <v>48</v>
      </c>
      <c r="C18">
        <f>VLOOKUP($B18,OPEX!$B$4:$N$124,C$3,FALSE)</f>
        <v>0.26072416205059662</v>
      </c>
      <c r="D18">
        <f>VLOOKUP($B18,CAPEX!$B$4:$N$124,D$3,FALSE)</f>
        <v>-5.211349333180159E-2</v>
      </c>
      <c r="E18">
        <f>VLOOKUP($B18,Ratio!$B$4:$M$126,11,FALSE)</f>
        <v>0.38677377138048408</v>
      </c>
      <c r="F18">
        <f>VLOOKUP($B18,Ratio!$B$4:$M$126,12,FALSE)</f>
        <v>0.61322622861951592</v>
      </c>
      <c r="G18" s="33">
        <f t="shared" si="0"/>
        <v>6.8883906470276757E-2</v>
      </c>
      <c r="H18">
        <f>VLOOKUP($B18,OPEX!$B$4:$N$124,H$3,FALSE)</f>
        <v>0.19935220750507135</v>
      </c>
      <c r="I18" s="36">
        <f>VLOOKUP($B18,CAPEX!$B$4:$N$124,I$3,FALSE)</f>
        <v>-0.21428826639912774</v>
      </c>
      <c r="J18" s="36">
        <f>VLOOKUP($B18,Ratio!$B$4:$M$126,11,FALSE)</f>
        <v>0.38677377138048408</v>
      </c>
      <c r="K18" s="36">
        <f>VLOOKUP($B18,Ratio!$B$4:$M$126,12,FALSE)</f>
        <v>0.61322622861951592</v>
      </c>
      <c r="L18" s="33">
        <f t="shared" si="1"/>
        <v>-5.4302980311589949E-2</v>
      </c>
      <c r="M18" s="36">
        <f>VLOOKUP($B18,OPEX!$B$4:$N$124,M$3,FALSE)</f>
        <v>0.14763293230611108</v>
      </c>
      <c r="N18" s="36">
        <f>VLOOKUP($B18,CAPEX!$B$4:$N$124,N$3,FALSE)</f>
        <v>-0.2558162779124048</v>
      </c>
      <c r="O18" s="36">
        <f>VLOOKUP($B18,Ratio!$B$4:$M$126,11,FALSE)</f>
        <v>0.38677377138048408</v>
      </c>
      <c r="P18" s="36">
        <f>VLOOKUP($B18,Ratio!$B$4:$M$126,12,FALSE)</f>
        <v>0.61322622861951592</v>
      </c>
      <c r="Q18" s="33">
        <f t="shared" si="2"/>
        <v>-9.9772705315711682E-2</v>
      </c>
      <c r="R18" s="36">
        <f>VLOOKUP($B18,OPEX!$B$4:$N$124,R$3,FALSE)</f>
        <v>0.30792792174582884</v>
      </c>
      <c r="S18" s="36">
        <f>VLOOKUP($B18,CAPEX!$B$4:$N$124,S$3,FALSE)</f>
        <v>-0.28015729098523701</v>
      </c>
      <c r="T18" s="36">
        <f>VLOOKUP($B18,Ratio!$B$4:$M$126,11,FALSE)</f>
        <v>0.38677377138048408</v>
      </c>
      <c r="U18" s="36">
        <f>VLOOKUP($B18,Ratio!$B$4:$M$126,12,FALSE)</f>
        <v>0.61322622861951592</v>
      </c>
      <c r="V18" s="33">
        <f t="shared" si="3"/>
        <v>-5.2701355364148411E-2</v>
      </c>
      <c r="W18">
        <f>VLOOKUP($B18,OPEX!$B$4:$N$124,W$3,FALSE)</f>
        <v>0.17900111060514737</v>
      </c>
      <c r="X18">
        <f>VLOOKUP($B18,CAPEX!$B$4:$N$124,X$3,FALSE)</f>
        <v>-0.31328962748551459</v>
      </c>
      <c r="Y18">
        <f>VLOOKUP($B18,Ratio!$B$4:$M$126,11,FALSE)</f>
        <v>0.38677377138048408</v>
      </c>
      <c r="Z18">
        <f>VLOOKUP($B18,Ratio!$B$4:$M$126,12,FALSE)</f>
        <v>0.61322622861951592</v>
      </c>
      <c r="AA18" s="34">
        <f t="shared" si="4"/>
        <v>-0.12288448209850714</v>
      </c>
      <c r="AC18" s="37">
        <f>VLOOKUP($B18,Barrelmiles!$B$4:$I$205,AC$3,0)</f>
        <v>1504671613</v>
      </c>
      <c r="AE18" s="34">
        <f t="shared" si="5"/>
        <v>103647658.65837246</v>
      </c>
      <c r="AF18" s="34">
        <f t="shared" si="6"/>
        <v>-81708152.976147294</v>
      </c>
      <c r="AG18" s="34">
        <f t="shared" si="7"/>
        <v>-150125157.44076556</v>
      </c>
      <c r="AH18" s="34">
        <f t="shared" si="8"/>
        <v>-79298233.383059397</v>
      </c>
      <c r="AI18" s="34">
        <f t="shared" si="9"/>
        <v>-184900791.89183035</v>
      </c>
    </row>
    <row r="19" spans="1:35" ht="16.8" x14ac:dyDescent="0.35">
      <c r="A19" s="33" t="s">
        <v>19</v>
      </c>
      <c r="B19" s="50">
        <v>49</v>
      </c>
      <c r="C19">
        <f>VLOOKUP($B19,OPEX!$B$4:$N$124,C$3,FALSE)</f>
        <v>2.0652932659744497E-2</v>
      </c>
      <c r="D19">
        <f>VLOOKUP($B19,CAPEX!$B$4:$N$124,D$3,FALSE)</f>
        <v>-4.3503195286204686E-2</v>
      </c>
      <c r="E19">
        <f>VLOOKUP($B19,Ratio!$B$4:$M$126,11,FALSE)</f>
        <v>1</v>
      </c>
      <c r="F19">
        <f>VLOOKUP($B19,Ratio!$B$4:$M$126,12,FALSE)</f>
        <v>0</v>
      </c>
      <c r="G19" s="33">
        <f t="shared" si="0"/>
        <v>2.0652932659744497E-2</v>
      </c>
      <c r="H19">
        <f>VLOOKUP($B19,OPEX!$B$4:$N$124,H$3,FALSE)</f>
        <v>-9.1171677219494165E-2</v>
      </c>
      <c r="I19" s="36">
        <f>VLOOKUP($B19,CAPEX!$B$4:$N$124,I$3,FALSE)</f>
        <v>0.21132043146284366</v>
      </c>
      <c r="J19" s="36">
        <f>VLOOKUP($B19,Ratio!$B$4:$M$126,11,FALSE)</f>
        <v>1</v>
      </c>
      <c r="K19" s="36">
        <f>VLOOKUP($B19,Ratio!$B$4:$M$126,12,FALSE)</f>
        <v>0</v>
      </c>
      <c r="L19" s="33">
        <f t="shared" si="1"/>
        <v>-9.1171677219494165E-2</v>
      </c>
      <c r="M19" s="36">
        <f>VLOOKUP($B19,OPEX!$B$4:$N$124,M$3,FALSE)</f>
        <v>6.4349224891082968E-2</v>
      </c>
      <c r="N19" s="36">
        <f>VLOOKUP($B19,CAPEX!$B$4:$N$124,N$3,FALSE)</f>
        <v>0.10121543714283744</v>
      </c>
      <c r="O19" s="36">
        <f>VLOOKUP($B19,Ratio!$B$4:$M$126,11,FALSE)</f>
        <v>1</v>
      </c>
      <c r="P19" s="36">
        <f>VLOOKUP($B19,Ratio!$B$4:$M$126,12,FALSE)</f>
        <v>0</v>
      </c>
      <c r="Q19" s="33">
        <f t="shared" si="2"/>
        <v>6.4349224891082968E-2</v>
      </c>
      <c r="R19" s="36">
        <f>VLOOKUP($B19,OPEX!$B$4:$N$124,R$3,FALSE)</f>
        <v>-0.11650876557300494</v>
      </c>
      <c r="S19" s="36">
        <f>VLOOKUP($B19,CAPEX!$B$4:$N$124,S$3,FALSE)</f>
        <v>-0.13606266211235599</v>
      </c>
      <c r="T19" s="36">
        <f>VLOOKUP($B19,Ratio!$B$4:$M$126,11,FALSE)</f>
        <v>1</v>
      </c>
      <c r="U19" s="36">
        <f>VLOOKUP($B19,Ratio!$B$4:$M$126,12,FALSE)</f>
        <v>0</v>
      </c>
      <c r="V19" s="33">
        <f t="shared" si="3"/>
        <v>-0.11650876557300494</v>
      </c>
      <c r="W19">
        <f>VLOOKUP($B19,OPEX!$B$4:$N$124,W$3,FALSE)</f>
        <v>2.1401610647670322</v>
      </c>
      <c r="X19">
        <f>VLOOKUP($B19,CAPEX!$B$4:$N$124,X$3,FALSE)</f>
        <v>0.67927540066836078</v>
      </c>
      <c r="Y19">
        <f>VLOOKUP($B19,Ratio!$B$4:$M$126,11,FALSE)</f>
        <v>1</v>
      </c>
      <c r="Z19">
        <f>VLOOKUP($B19,Ratio!$B$4:$M$126,12,FALSE)</f>
        <v>0</v>
      </c>
      <c r="AA19" s="34">
        <f t="shared" si="4"/>
        <v>2.1401610647670322</v>
      </c>
      <c r="AC19" s="37">
        <f>VLOOKUP($B19,Barrelmiles!$B$4:$I$205,AC$3,0)</f>
        <v>150397920</v>
      </c>
      <c r="AE19" s="34">
        <f t="shared" si="5"/>
        <v>3106158.11392564</v>
      </c>
      <c r="AF19" s="34">
        <f t="shared" si="6"/>
        <v>-13712030.616723306</v>
      </c>
      <c r="AG19" s="34">
        <f t="shared" si="7"/>
        <v>9677989.5772311054</v>
      </c>
      <c r="AH19" s="34">
        <f t="shared" si="8"/>
        <v>-17522676.003947552</v>
      </c>
      <c r="AI19" s="34">
        <f t="shared" si="9"/>
        <v>321875772.6059469</v>
      </c>
    </row>
    <row r="20" spans="1:35" ht="16.8" x14ac:dyDescent="0.35">
      <c r="A20" s="33" t="s">
        <v>21</v>
      </c>
      <c r="B20" s="50">
        <v>54</v>
      </c>
      <c r="C20">
        <f>VLOOKUP($B20,OPEX!$B$4:$N$124,C$3,FALSE)</f>
        <v>0.98561802943973087</v>
      </c>
      <c r="D20">
        <f>VLOOKUP($B20,CAPEX!$B$4:$N$124,D$3,FALSE)</f>
        <v>0.52852470937710661</v>
      </c>
      <c r="E20">
        <f>VLOOKUP($B20,Ratio!$B$4:$M$126,11,FALSE)</f>
        <v>0.46854466341824674</v>
      </c>
      <c r="F20">
        <f>VLOOKUP($B20,Ratio!$B$4:$M$126,12,FALSE)</f>
        <v>0.53145533658175326</v>
      </c>
      <c r="G20" s="33">
        <f t="shared" si="0"/>
        <v>0.74269334517657781</v>
      </c>
      <c r="H20">
        <f>VLOOKUP($B20,OPEX!$B$4:$N$124,H$3,FALSE)</f>
        <v>-8.8247579147622587E-2</v>
      </c>
      <c r="I20" s="36">
        <f>VLOOKUP($B20,CAPEX!$B$4:$N$124,I$3,FALSE)</f>
        <v>3.584901887145605E-2</v>
      </c>
      <c r="J20" s="36">
        <f>VLOOKUP($B20,Ratio!$B$4:$M$126,11,FALSE)</f>
        <v>0.46854466341824674</v>
      </c>
      <c r="K20" s="36">
        <f>VLOOKUP($B20,Ratio!$B$4:$M$126,12,FALSE)</f>
        <v>0.53145533658175326</v>
      </c>
      <c r="L20" s="33">
        <f t="shared" si="1"/>
        <v>-2.2295779878742619E-2</v>
      </c>
      <c r="M20" s="36">
        <f>VLOOKUP($B20,OPEX!$B$4:$N$124,M$3,FALSE)</f>
        <v>-0.38756616326106397</v>
      </c>
      <c r="N20" s="36">
        <f>VLOOKUP($B20,CAPEX!$B$4:$N$124,N$3,FALSE)</f>
        <v>-0.38814983653215113</v>
      </c>
      <c r="O20" s="36">
        <f>VLOOKUP($B20,Ratio!$B$4:$M$126,11,FALSE)</f>
        <v>0.46854466341824674</v>
      </c>
      <c r="P20" s="36">
        <f>VLOOKUP($B20,Ratio!$B$4:$M$126,12,FALSE)</f>
        <v>0.53145533658175326</v>
      </c>
      <c r="Q20" s="33">
        <f t="shared" si="2"/>
        <v>-0.38787635953580335</v>
      </c>
      <c r="R20" s="36">
        <f>VLOOKUP($B20,OPEX!$B$4:$N$124,R$3,FALSE)</f>
        <v>-0.61312915263044021</v>
      </c>
      <c r="S20" s="36">
        <f>VLOOKUP($B20,CAPEX!$B$4:$N$124,S$3,FALSE)</f>
        <v>-0.30503370617054254</v>
      </c>
      <c r="T20" s="36">
        <f>VLOOKUP($B20,Ratio!$B$4:$M$126,11,FALSE)</f>
        <v>0.46854466341824674</v>
      </c>
      <c r="U20" s="36">
        <f>VLOOKUP($B20,Ratio!$B$4:$M$126,12,FALSE)</f>
        <v>0.53145533658175326</v>
      </c>
      <c r="V20" s="33">
        <f t="shared" si="3"/>
        <v>-0.44939018343278975</v>
      </c>
      <c r="W20">
        <f>VLOOKUP($B20,OPEX!$B$4:$N$124,W$3,FALSE)</f>
        <v>-0.42098096686958741</v>
      </c>
      <c r="X20">
        <f>VLOOKUP($B20,CAPEX!$B$4:$N$124,X$3,FALSE)</f>
        <v>0.23708356601390224</v>
      </c>
      <c r="Y20">
        <f>VLOOKUP($B20,Ratio!$B$4:$M$126,11,FALSE)</f>
        <v>0.46854466341824674</v>
      </c>
      <c r="Z20">
        <f>VLOOKUP($B20,Ratio!$B$4:$M$126,12,FALSE)</f>
        <v>0.53145533658175326</v>
      </c>
      <c r="AA20" s="34">
        <f t="shared" si="4"/>
        <v>-7.1249059053478198E-2</v>
      </c>
      <c r="AC20" s="37">
        <f>VLOOKUP($B20,Barrelmiles!$B$4:$I$205,AC$3,0)</f>
        <v>6849952773</v>
      </c>
      <c r="AE20" s="34">
        <f t="shared" si="5"/>
        <v>5087414339.2809458</v>
      </c>
      <c r="AF20" s="34">
        <f t="shared" si="6"/>
        <v>-152725039.20659059</v>
      </c>
      <c r="AG20" s="34">
        <f t="shared" si="7"/>
        <v>-2656934744.5834212</v>
      </c>
      <c r="AH20" s="34">
        <f t="shared" si="8"/>
        <v>-3078301533.1644168</v>
      </c>
      <c r="AI20" s="34">
        <f t="shared" si="9"/>
        <v>-488052689.63701373</v>
      </c>
    </row>
    <row r="21" spans="1:35" ht="16.8" x14ac:dyDescent="0.35">
      <c r="A21" s="33" t="s">
        <v>22</v>
      </c>
      <c r="B21" s="50">
        <v>55</v>
      </c>
      <c r="C21">
        <f>VLOOKUP($B21,OPEX!$B$4:$N$124,C$3,FALSE)</f>
        <v>4.7516391719768784E-2</v>
      </c>
      <c r="D21">
        <f>VLOOKUP($B21,CAPEX!$B$4:$N$124,D$3,FALSE)</f>
        <v>-2.3053014022132716E-2</v>
      </c>
      <c r="E21">
        <f>VLOOKUP($B21,Ratio!$B$4:$M$126,11,FALSE)</f>
        <v>0.66023321379007038</v>
      </c>
      <c r="F21">
        <f>VLOOKUP($B21,Ratio!$B$4:$M$126,12,FALSE)</f>
        <v>0.33976678620992962</v>
      </c>
      <c r="G21" s="33">
        <f t="shared" si="0"/>
        <v>2.3539251526098356E-2</v>
      </c>
      <c r="H21">
        <f>VLOOKUP($B21,OPEX!$B$4:$N$124,H$3,FALSE)</f>
        <v>0.12016081744568932</v>
      </c>
      <c r="I21" s="36">
        <f>VLOOKUP($B21,CAPEX!$B$4:$N$124,I$3,FALSE)</f>
        <v>-5.8044539641831042E-3</v>
      </c>
      <c r="J21" s="36">
        <f>VLOOKUP($B21,Ratio!$B$4:$M$126,11,FALSE)</f>
        <v>0.66023321379007038</v>
      </c>
      <c r="K21" s="36">
        <f>VLOOKUP($B21,Ratio!$B$4:$M$126,12,FALSE)</f>
        <v>0.33976678620992962</v>
      </c>
      <c r="L21" s="33">
        <f t="shared" si="1"/>
        <v>7.7362002004695438E-2</v>
      </c>
      <c r="M21" s="36">
        <f>VLOOKUP($B21,OPEX!$B$4:$N$124,M$3,FALSE)</f>
        <v>0.15181648412941534</v>
      </c>
      <c r="N21" s="36">
        <f>VLOOKUP($B21,CAPEX!$B$4:$N$124,N$3,FALSE)</f>
        <v>2.5308270477246712E-2</v>
      </c>
      <c r="O21" s="36">
        <f>VLOOKUP($B21,Ratio!$B$4:$M$126,11,FALSE)</f>
        <v>0.66023321379007038</v>
      </c>
      <c r="P21" s="36">
        <f>VLOOKUP($B21,Ratio!$B$4:$M$126,12,FALSE)</f>
        <v>0.33976678620992962</v>
      </c>
      <c r="Q21" s="33">
        <f t="shared" si="2"/>
        <v>0.10883319494765886</v>
      </c>
      <c r="R21" s="36">
        <f>VLOOKUP($B21,OPEX!$B$4:$N$124,R$3,FALSE)</f>
        <v>0.55114789852387369</v>
      </c>
      <c r="S21" s="36">
        <f>VLOOKUP($B21,CAPEX!$B$4:$N$124,S$3,FALSE)</f>
        <v>-3.3644602950827593E-2</v>
      </c>
      <c r="T21" s="36">
        <f>VLOOKUP($B21,Ratio!$B$4:$M$126,11,FALSE)</f>
        <v>0.66023321379007038</v>
      </c>
      <c r="U21" s="36">
        <f>VLOOKUP($B21,Ratio!$B$4:$M$126,12,FALSE)</f>
        <v>0.33976678620992962</v>
      </c>
      <c r="V21" s="33">
        <f t="shared" si="3"/>
        <v>0.3524548296981489</v>
      </c>
      <c r="W21">
        <f>VLOOKUP($B21,OPEX!$B$4:$N$124,W$3,FALSE)</f>
        <v>0.14078353626159501</v>
      </c>
      <c r="X21">
        <f>VLOOKUP($B21,CAPEX!$B$4:$N$124,X$3,FALSE)</f>
        <v>-0.20196582466915025</v>
      </c>
      <c r="Y21">
        <f>VLOOKUP($B21,Ratio!$B$4:$M$126,11,FALSE)</f>
        <v>0.66023321379007038</v>
      </c>
      <c r="Z21">
        <f>VLOOKUP($B21,Ratio!$B$4:$M$126,12,FALSE)</f>
        <v>0.33976678620992962</v>
      </c>
      <c r="AA21" s="34">
        <f t="shared" si="4"/>
        <v>2.4328687422648473E-2</v>
      </c>
      <c r="AC21" s="37">
        <f>VLOOKUP($B21,Barrelmiles!$B$4:$I$205,AC$3,0)</f>
        <v>5471795499</v>
      </c>
      <c r="AE21" s="34">
        <f t="shared" si="5"/>
        <v>128801970.55033387</v>
      </c>
      <c r="AF21" s="34">
        <f t="shared" si="6"/>
        <v>423309054.36292148</v>
      </c>
      <c r="AG21" s="34">
        <f t="shared" si="7"/>
        <v>595512986.25638926</v>
      </c>
      <c r="AH21" s="34">
        <f t="shared" si="8"/>
        <v>1928560750.7431426</v>
      </c>
      <c r="AI21" s="34">
        <f t="shared" si="9"/>
        <v>133121602.33582583</v>
      </c>
    </row>
    <row r="22" spans="1:35" ht="16.8" x14ac:dyDescent="0.35">
      <c r="A22" s="33" t="s">
        <v>23</v>
      </c>
      <c r="B22" s="50">
        <v>56</v>
      </c>
      <c r="C22">
        <f>VLOOKUP($B22,OPEX!$B$4:$N$124,C$3,FALSE)</f>
        <v>0.10005072892788755</v>
      </c>
      <c r="D22">
        <f>VLOOKUP($B22,CAPEX!$B$4:$N$124,D$3,FALSE)</f>
        <v>-1.9900674339910544E-2</v>
      </c>
      <c r="E22">
        <f>VLOOKUP($B22,Ratio!$B$4:$M$126,11,FALSE)</f>
        <v>0.4865749711580486</v>
      </c>
      <c r="F22">
        <f>VLOOKUP($B22,Ratio!$B$4:$M$126,12,FALSE)</f>
        <v>0.5134250288419514</v>
      </c>
      <c r="G22" s="33">
        <f t="shared" si="0"/>
        <v>3.8464676245485767E-2</v>
      </c>
      <c r="H22">
        <f>VLOOKUP($B22,OPEX!$B$4:$N$124,H$3,FALSE)</f>
        <v>7.2137542565593626E-2</v>
      </c>
      <c r="I22" s="36">
        <f>VLOOKUP($B22,CAPEX!$B$4:$N$124,I$3,FALSE)</f>
        <v>-5.0218870988668556E-2</v>
      </c>
      <c r="J22" s="36">
        <f>VLOOKUP($B22,Ratio!$B$4:$M$126,11,FALSE)</f>
        <v>0.4865749711580486</v>
      </c>
      <c r="K22" s="36">
        <f>VLOOKUP($B22,Ratio!$B$4:$M$126,12,FALSE)</f>
        <v>0.5134250288419514</v>
      </c>
      <c r="L22" s="33">
        <f t="shared" si="1"/>
        <v>9.3166974074988286E-3</v>
      </c>
      <c r="M22" s="36">
        <f>VLOOKUP($B22,OPEX!$B$4:$N$124,M$3,FALSE)</f>
        <v>7.469098417075469E-2</v>
      </c>
      <c r="N22" s="36">
        <f>VLOOKUP($B22,CAPEX!$B$4:$N$124,N$3,FALSE)</f>
        <v>-5.431951940600193E-2</v>
      </c>
      <c r="O22" s="36">
        <f>VLOOKUP($B22,Ratio!$B$4:$M$126,11,FALSE)</f>
        <v>0.4865749711580486</v>
      </c>
      <c r="P22" s="36">
        <f>VLOOKUP($B22,Ratio!$B$4:$M$126,12,FALSE)</f>
        <v>0.5134250288419514</v>
      </c>
      <c r="Q22" s="33">
        <f t="shared" si="2"/>
        <v>8.4537626509437504E-3</v>
      </c>
      <c r="R22" s="36">
        <f>VLOOKUP($B22,OPEX!$B$4:$N$124,R$3,FALSE)</f>
        <v>0.19775334446582832</v>
      </c>
      <c r="S22" s="36">
        <f>VLOOKUP($B22,CAPEX!$B$4:$N$124,S$3,FALSE)</f>
        <v>-2.1994160694096012E-2</v>
      </c>
      <c r="T22" s="36">
        <f>VLOOKUP($B22,Ratio!$B$4:$M$126,11,FALSE)</f>
        <v>0.4865749711580486</v>
      </c>
      <c r="U22" s="36">
        <f>VLOOKUP($B22,Ratio!$B$4:$M$126,12,FALSE)</f>
        <v>0.5134250288419514</v>
      </c>
      <c r="V22" s="33">
        <f t="shared" si="3"/>
        <v>8.4929475291147305E-2</v>
      </c>
      <c r="W22">
        <f>VLOOKUP($B22,OPEX!$B$4:$N$124,W$3,FALSE)</f>
        <v>0.22479091653980343</v>
      </c>
      <c r="X22">
        <f>VLOOKUP($B22,CAPEX!$B$4:$N$124,X$3,FALSE)</f>
        <v>4.3894366027814505E-2</v>
      </c>
      <c r="Y22">
        <f>VLOOKUP($B22,Ratio!$B$4:$M$126,11,FALSE)</f>
        <v>0.4865749711580486</v>
      </c>
      <c r="Z22">
        <f>VLOOKUP($B22,Ratio!$B$4:$M$126,12,FALSE)</f>
        <v>0.5134250288419514</v>
      </c>
      <c r="AA22" s="34">
        <f t="shared" si="4"/>
        <v>0.13191409987577599</v>
      </c>
      <c r="AC22" s="37">
        <f>VLOOKUP($B22,Barrelmiles!$B$4:$I$205,AC$3,0)</f>
        <v>747191390861</v>
      </c>
      <c r="AE22" s="34">
        <f t="shared" si="5"/>
        <v>28740474942.882576</v>
      </c>
      <c r="AF22" s="34">
        <f t="shared" si="6"/>
        <v>6961356094.1401224</v>
      </c>
      <c r="AG22" s="34">
        <f t="shared" si="7"/>
        <v>6316578673.1674356</v>
      </c>
      <c r="AH22" s="34">
        <f t="shared" si="8"/>
        <v>63458572767.887291</v>
      </c>
      <c r="AI22" s="34">
        <f t="shared" si="9"/>
        <v>98565079760.357925</v>
      </c>
    </row>
    <row r="23" spans="1:35" ht="16.8" x14ac:dyDescent="0.35">
      <c r="A23" s="33" t="s">
        <v>25</v>
      </c>
      <c r="B23" s="50">
        <v>59</v>
      </c>
      <c r="C23">
        <f>VLOOKUP($B23,OPEX!$B$4:$N$124,C$3,FALSE)</f>
        <v>0.15123022312263545</v>
      </c>
      <c r="D23">
        <f>VLOOKUP($B23,CAPEX!$B$4:$N$124,D$3,FALSE)</f>
        <v>8.489259176927684E-2</v>
      </c>
      <c r="E23">
        <f>VLOOKUP($B23,Ratio!$B$4:$M$126,11,FALSE)</f>
        <v>0.77066292444192319</v>
      </c>
      <c r="F23">
        <f>VLOOKUP($B23,Ratio!$B$4:$M$126,12,FALSE)</f>
        <v>0.22933707555807681</v>
      </c>
      <c r="G23" s="33">
        <f t="shared" si="0"/>
        <v>0.13601654474860642</v>
      </c>
      <c r="H23">
        <f>VLOOKUP($B23,OPEX!$B$4:$N$124,H$3,FALSE)</f>
        <v>9.2338664675406107E-2</v>
      </c>
      <c r="I23" s="36">
        <f>VLOOKUP($B23,CAPEX!$B$4:$N$124,I$3,FALSE)</f>
        <v>7.3331791021393589E-2</v>
      </c>
      <c r="J23" s="36">
        <f>VLOOKUP($B23,Ratio!$B$4:$M$126,11,FALSE)</f>
        <v>0.77066292444192319</v>
      </c>
      <c r="K23" s="36">
        <f>VLOOKUP($B23,Ratio!$B$4:$M$126,12,FALSE)</f>
        <v>0.22933707555807681</v>
      </c>
      <c r="L23" s="33">
        <f t="shared" si="1"/>
        <v>8.7979683856093019E-2</v>
      </c>
      <c r="M23" s="36">
        <f>VLOOKUP($B23,OPEX!$B$4:$N$124,M$3,FALSE)</f>
        <v>0.26373012273440083</v>
      </c>
      <c r="N23" s="36">
        <f>VLOOKUP($B23,CAPEX!$B$4:$N$124,N$3,FALSE)</f>
        <v>0.17387551873827778</v>
      </c>
      <c r="O23" s="36">
        <f>VLOOKUP($B23,Ratio!$B$4:$M$126,11,FALSE)</f>
        <v>0.77066292444192319</v>
      </c>
      <c r="P23" s="36">
        <f>VLOOKUP($B23,Ratio!$B$4:$M$126,12,FALSE)</f>
        <v>0.22933707555807681</v>
      </c>
      <c r="Q23" s="33">
        <f t="shared" si="2"/>
        <v>0.24312313062850088</v>
      </c>
      <c r="R23" s="36">
        <f>VLOOKUP($B23,OPEX!$B$4:$N$124,R$3,FALSE)</f>
        <v>0.16773227986506792</v>
      </c>
      <c r="S23" s="36">
        <f>VLOOKUP($B23,CAPEX!$B$4:$N$124,S$3,FALSE)</f>
        <v>0.19991690912542748</v>
      </c>
      <c r="T23" s="36">
        <f>VLOOKUP($B23,Ratio!$B$4:$M$126,11,FALSE)</f>
        <v>0.77066292444192319</v>
      </c>
      <c r="U23" s="36">
        <f>VLOOKUP($B23,Ratio!$B$4:$M$126,12,FALSE)</f>
        <v>0.22933707555807681</v>
      </c>
      <c r="V23" s="33">
        <f t="shared" si="3"/>
        <v>0.1751134086175597</v>
      </c>
      <c r="W23">
        <f>VLOOKUP($B23,OPEX!$B$4:$N$124,W$3,FALSE)</f>
        <v>0.37268974580634939</v>
      </c>
      <c r="X23">
        <f>VLOOKUP($B23,CAPEX!$B$4:$N$124,X$3,FALSE)</f>
        <v>0.50094930242692837</v>
      </c>
      <c r="Y23">
        <f>VLOOKUP($B23,Ratio!$B$4:$M$126,11,FALSE)</f>
        <v>0.77066292444192319</v>
      </c>
      <c r="Z23">
        <f>VLOOKUP($B23,Ratio!$B$4:$M$126,12,FALSE)</f>
        <v>0.22933707555807681</v>
      </c>
      <c r="AA23" s="34">
        <f t="shared" si="4"/>
        <v>0.40210441743408853</v>
      </c>
      <c r="AC23" s="37">
        <f>VLOOKUP($B23,Barrelmiles!$B$4:$I$205,AC$3,0)</f>
        <v>55679668986</v>
      </c>
      <c r="AE23" s="34">
        <f t="shared" si="5"/>
        <v>7573356188.2218618</v>
      </c>
      <c r="AF23" s="34">
        <f t="shared" si="6"/>
        <v>4898679674.6001873</v>
      </c>
      <c r="AG23" s="34">
        <f t="shared" si="7"/>
        <v>13537015436.234968</v>
      </c>
      <c r="AH23" s="34">
        <f t="shared" si="8"/>
        <v>9750256626.8358841</v>
      </c>
      <c r="AI23" s="34">
        <f t="shared" si="9"/>
        <v>22389040860.538418</v>
      </c>
    </row>
    <row r="24" spans="1:35" ht="16.8" x14ac:dyDescent="0.35">
      <c r="A24" s="33" t="s">
        <v>26</v>
      </c>
      <c r="B24" s="50">
        <v>66</v>
      </c>
      <c r="C24">
        <f>VLOOKUP($B24,OPEX!$B$4:$N$124,C$3,FALSE)</f>
        <v>-0.13011957356746751</v>
      </c>
      <c r="D24">
        <f>VLOOKUP($B24,CAPEX!$B$4:$N$124,D$3,FALSE)</f>
        <v>-2.6158742065273983E-2</v>
      </c>
      <c r="E24">
        <f>VLOOKUP($B24,Ratio!$B$4:$M$126,11,FALSE)</f>
        <v>0.72927985012616747</v>
      </c>
      <c r="F24">
        <f>VLOOKUP($B24,Ratio!$B$4:$M$126,12,FALSE)</f>
        <v>0.27072014987383253</v>
      </c>
      <c r="G24" s="33">
        <f t="shared" si="0"/>
        <v>-0.10197528168218542</v>
      </c>
      <c r="H24">
        <f>VLOOKUP($B24,OPEX!$B$4:$N$124,H$3,FALSE)</f>
        <v>0.15916481345091668</v>
      </c>
      <c r="I24" s="36">
        <f>VLOOKUP($B24,CAPEX!$B$4:$N$124,I$3,FALSE)</f>
        <v>0.35977450118675275</v>
      </c>
      <c r="J24" s="36">
        <f>VLOOKUP($B24,Ratio!$B$4:$M$126,11,FALSE)</f>
        <v>0.72927985012616747</v>
      </c>
      <c r="K24" s="36">
        <f>VLOOKUP($B24,Ratio!$B$4:$M$126,12,FALSE)</f>
        <v>0.27072014987383253</v>
      </c>
      <c r="L24" s="33">
        <f t="shared" si="1"/>
        <v>0.21347389818090495</v>
      </c>
      <c r="M24" s="36">
        <f>VLOOKUP($B24,OPEX!$B$4:$N$124,M$3,FALSE)</f>
        <v>0.35521126481871995</v>
      </c>
      <c r="N24" s="36">
        <f>VLOOKUP($B24,CAPEX!$B$4:$N$124,N$3,FALSE)</f>
        <v>0.67720234869593998</v>
      </c>
      <c r="O24" s="36">
        <f>VLOOKUP($B24,Ratio!$B$4:$M$126,11,FALSE)</f>
        <v>0.72927985012616747</v>
      </c>
      <c r="P24" s="36">
        <f>VLOOKUP($B24,Ratio!$B$4:$M$126,12,FALSE)</f>
        <v>0.27072014987383253</v>
      </c>
      <c r="Q24" s="33">
        <f t="shared" si="2"/>
        <v>0.44238073930399874</v>
      </c>
      <c r="R24" s="36">
        <f>VLOOKUP($B24,OPEX!$B$4:$N$124,R$3,FALSE)</f>
        <v>0.17978743479519024</v>
      </c>
      <c r="S24" s="36">
        <f>VLOOKUP($B24,CAPEX!$B$4:$N$124,S$3,FALSE)</f>
        <v>0.45749751113521647</v>
      </c>
      <c r="T24" s="36">
        <f>VLOOKUP($B24,Ratio!$B$4:$M$126,11,FALSE)</f>
        <v>0.72927985012616747</v>
      </c>
      <c r="U24" s="36">
        <f>VLOOKUP($B24,Ratio!$B$4:$M$126,12,FALSE)</f>
        <v>0.27072014987383253</v>
      </c>
      <c r="V24" s="33">
        <f t="shared" si="3"/>
        <v>0.25496914828343564</v>
      </c>
      <c r="W24">
        <f>VLOOKUP($B24,OPEX!$B$4:$N$124,W$3,FALSE)</f>
        <v>0.10535855278774317</v>
      </c>
      <c r="X24">
        <f>VLOOKUP($B24,CAPEX!$B$4:$N$124,X$3,FALSE)</f>
        <v>0.42203897625878112</v>
      </c>
      <c r="Y24">
        <f>VLOOKUP($B24,Ratio!$B$4:$M$126,11,FALSE)</f>
        <v>0.72927985012616747</v>
      </c>
      <c r="Z24">
        <f>VLOOKUP($B24,Ratio!$B$4:$M$126,12,FALSE)</f>
        <v>0.27072014987383253</v>
      </c>
      <c r="AA24" s="34">
        <f t="shared" si="4"/>
        <v>0.19109032449193131</v>
      </c>
      <c r="AC24" s="37">
        <f>VLOOKUP($B24,Barrelmiles!$B$4:$I$205,AC$3,0)</f>
        <v>19590584900</v>
      </c>
      <c r="AE24" s="34">
        <f t="shared" si="5"/>
        <v>-1997755413.4962683</v>
      </c>
      <c r="AF24" s="34">
        <f t="shared" si="6"/>
        <v>4182078526.246974</v>
      </c>
      <c r="AG24" s="34">
        <f t="shared" si="7"/>
        <v>8666497431.4597549</v>
      </c>
      <c r="AH24" s="34">
        <f t="shared" si="8"/>
        <v>4994994746.3273354</v>
      </c>
      <c r="AI24" s="34">
        <f t="shared" si="9"/>
        <v>3743571225.5277295</v>
      </c>
    </row>
    <row r="25" spans="1:35" ht="16.8" x14ac:dyDescent="0.35">
      <c r="A25" s="33" t="s">
        <v>28</v>
      </c>
      <c r="B25" s="50">
        <v>71</v>
      </c>
      <c r="C25">
        <f>VLOOKUP($B25,OPEX!$B$4:$N$124,C$3,FALSE)</f>
        <v>-0.12674254766519027</v>
      </c>
      <c r="D25">
        <f>VLOOKUP($B25,CAPEX!$B$4:$N$124,D$3,FALSE)</f>
        <v>-0.39347099206587549</v>
      </c>
      <c r="E25">
        <f>VLOOKUP($B25,Ratio!$B$4:$M$126,11,FALSE)</f>
        <v>0.55022121300628024</v>
      </c>
      <c r="F25">
        <f>VLOOKUP($B25,Ratio!$B$4:$M$126,12,FALSE)</f>
        <v>0.44977878699371976</v>
      </c>
      <c r="G25" s="33">
        <f t="shared" si="0"/>
        <v>-0.24671134384445231</v>
      </c>
      <c r="H25">
        <f>VLOOKUP($B25,OPEX!$B$4:$N$124,H$3,FALSE)</f>
        <v>-0.43200999821236574</v>
      </c>
      <c r="I25" s="36">
        <f>VLOOKUP($B25,CAPEX!$B$4:$N$124,I$3,FALSE)</f>
        <v>-0.56259685905806356</v>
      </c>
      <c r="J25" s="36">
        <f>VLOOKUP($B25,Ratio!$B$4:$M$126,11,FALSE)</f>
        <v>0.55022121300628024</v>
      </c>
      <c r="K25" s="36">
        <f>VLOOKUP($B25,Ratio!$B$4:$M$126,12,FALSE)</f>
        <v>0.44977878699371976</v>
      </c>
      <c r="L25" s="33">
        <f t="shared" si="1"/>
        <v>-0.49074519808086137</v>
      </c>
      <c r="M25" s="36">
        <f>VLOOKUP($B25,OPEX!$B$4:$N$124,M$3,FALSE)</f>
        <v>-0.31886626254725403</v>
      </c>
      <c r="N25" s="36">
        <f>VLOOKUP($B25,CAPEX!$B$4:$N$124,N$3,FALSE)</f>
        <v>-0.567395370783078</v>
      </c>
      <c r="O25" s="36">
        <f>VLOOKUP($B25,Ratio!$B$4:$M$126,11,FALSE)</f>
        <v>0.55022121300628024</v>
      </c>
      <c r="P25" s="36">
        <f>VLOOKUP($B25,Ratio!$B$4:$M$126,12,FALSE)</f>
        <v>0.44977878699371976</v>
      </c>
      <c r="Q25" s="33">
        <f t="shared" si="2"/>
        <v>-0.43064938338219383</v>
      </c>
      <c r="R25" s="36">
        <f>VLOOKUP($B25,OPEX!$B$4:$N$124,R$3,FALSE)</f>
        <v>-0.43583551274061411</v>
      </c>
      <c r="S25" s="36">
        <f>VLOOKUP($B25,CAPEX!$B$4:$N$124,S$3,FALSE)</f>
        <v>-0.6158568368423557</v>
      </c>
      <c r="T25" s="36">
        <f>VLOOKUP($B25,Ratio!$B$4:$M$126,11,FALSE)</f>
        <v>0.55022121300628024</v>
      </c>
      <c r="U25" s="36">
        <f>VLOOKUP($B25,Ratio!$B$4:$M$126,12,FALSE)</f>
        <v>0.44977878699371976</v>
      </c>
      <c r="V25" s="33">
        <f t="shared" si="3"/>
        <v>-0.51680528552809879</v>
      </c>
      <c r="W25">
        <f>VLOOKUP($B25,OPEX!$B$4:$N$124,W$3,FALSE)</f>
        <v>0.79305459981693049</v>
      </c>
      <c r="X25">
        <f>VLOOKUP($B25,CAPEX!$B$4:$N$124,X$3,FALSE)</f>
        <v>-0.88505109582988917</v>
      </c>
      <c r="Y25">
        <f>VLOOKUP($B25,Ratio!$B$4:$M$126,11,FALSE)</f>
        <v>0.55022121300628024</v>
      </c>
      <c r="Z25">
        <f>VLOOKUP($B25,Ratio!$B$4:$M$126,12,FALSE)</f>
        <v>0.44977878699371976</v>
      </c>
      <c r="AA25" s="34">
        <f t="shared" si="4"/>
        <v>3.827825558165171E-2</v>
      </c>
      <c r="AC25" s="37">
        <f>VLOOKUP($B25,Barrelmiles!$B$4:$I$205,AC$3,0)</f>
        <v>582788374</v>
      </c>
      <c r="AE25" s="34">
        <f t="shared" si="5"/>
        <v>-143780502.92646328</v>
      </c>
      <c r="AF25" s="34">
        <f t="shared" si="6"/>
        <v>-286000596.03785312</v>
      </c>
      <c r="AG25" s="34">
        <f t="shared" si="7"/>
        <v>-250977453.90541136</v>
      </c>
      <c r="AH25" s="34">
        <f t="shared" si="8"/>
        <v>-301188112.02752644</v>
      </c>
      <c r="AI25" s="34">
        <f t="shared" si="9"/>
        <v>22308122.329987224</v>
      </c>
    </row>
    <row r="26" spans="1:35" ht="16.8" x14ac:dyDescent="0.35">
      <c r="A26" s="33" t="s">
        <v>29</v>
      </c>
      <c r="B26" s="50">
        <v>75</v>
      </c>
      <c r="C26">
        <f>VLOOKUP($B26,OPEX!$B$4:$N$124,C$3,FALSE)</f>
        <v>-0.21122491945993099</v>
      </c>
      <c r="D26">
        <f>VLOOKUP($B26,CAPEX!$B$4:$N$124,D$3,FALSE)</f>
        <v>4.2574351712892349E-3</v>
      </c>
      <c r="E26">
        <f>VLOOKUP($B26,Ratio!$B$4:$M$126,11,FALSE)</f>
        <v>0.56399438280210257</v>
      </c>
      <c r="F26">
        <f>VLOOKUP($B26,Ratio!$B$4:$M$126,12,FALSE)</f>
        <v>0.43600561719789743</v>
      </c>
      <c r="G26" s="33">
        <f t="shared" si="0"/>
        <v>-0.1172734024336896</v>
      </c>
      <c r="H26">
        <f>VLOOKUP($B26,OPEX!$B$4:$N$124,H$3,FALSE)</f>
        <v>0.27236375278750374</v>
      </c>
      <c r="I26" s="36">
        <f>VLOOKUP($B26,CAPEX!$B$4:$N$124,I$3,FALSE)</f>
        <v>0.22396755373676522</v>
      </c>
      <c r="J26" s="36">
        <f>VLOOKUP($B26,Ratio!$B$4:$M$126,11,FALSE)</f>
        <v>0.56399438280210257</v>
      </c>
      <c r="K26" s="36">
        <f>VLOOKUP($B26,Ratio!$B$4:$M$126,12,FALSE)</f>
        <v>0.43600561719789743</v>
      </c>
      <c r="L26" s="33">
        <f t="shared" si="1"/>
        <v>0.25126273815035421</v>
      </c>
      <c r="M26" s="36">
        <f>VLOOKUP($B26,OPEX!$B$4:$N$124,M$3,FALSE)</f>
        <v>0.25881668888150822</v>
      </c>
      <c r="N26" s="36">
        <f>VLOOKUP($B26,CAPEX!$B$4:$N$124,N$3,FALSE)</f>
        <v>0.33490781910753448</v>
      </c>
      <c r="O26" s="36">
        <f>VLOOKUP($B26,Ratio!$B$4:$M$126,11,FALSE)</f>
        <v>0.56399438280210257</v>
      </c>
      <c r="P26" s="36">
        <f>VLOOKUP($B26,Ratio!$B$4:$M$126,12,FALSE)</f>
        <v>0.43600561719789743</v>
      </c>
      <c r="Q26" s="33">
        <f t="shared" si="2"/>
        <v>0.29199284907899237</v>
      </c>
      <c r="R26" s="36">
        <f>VLOOKUP($B26,OPEX!$B$4:$N$124,R$3,FALSE)</f>
        <v>1.6379682711393595</v>
      </c>
      <c r="S26" s="36">
        <f>VLOOKUP($B26,CAPEX!$B$4:$N$124,S$3,FALSE)</f>
        <v>1.8933310102032315</v>
      </c>
      <c r="T26" s="36">
        <f>VLOOKUP($B26,Ratio!$B$4:$M$126,11,FALSE)</f>
        <v>0.56399438280210257</v>
      </c>
      <c r="U26" s="36">
        <f>VLOOKUP($B26,Ratio!$B$4:$M$126,12,FALSE)</f>
        <v>0.43600561719789743</v>
      </c>
      <c r="V26" s="33">
        <f t="shared" si="3"/>
        <v>1.7493078597942486</v>
      </c>
      <c r="W26">
        <f>VLOOKUP($B26,OPEX!$B$4:$N$124,W$3,FALSE)</f>
        <v>1.338672944089311</v>
      </c>
      <c r="X26">
        <f>VLOOKUP($B26,CAPEX!$B$4:$N$124,X$3,FALSE)</f>
        <v>2.0372701198317427</v>
      </c>
      <c r="Y26">
        <f>VLOOKUP($B26,Ratio!$B$4:$M$126,11,FALSE)</f>
        <v>0.56399438280210257</v>
      </c>
      <c r="Z26">
        <f>VLOOKUP($B26,Ratio!$B$4:$M$126,12,FALSE)</f>
        <v>0.43600561719789743</v>
      </c>
      <c r="AA26" s="34">
        <f t="shared" si="4"/>
        <v>1.6432652368715979</v>
      </c>
      <c r="AC26" s="37">
        <f>VLOOKUP($B26,Barrelmiles!$B$4:$I$205,AC$3,0)</f>
        <v>44044507553</v>
      </c>
      <c r="AE26" s="34">
        <f t="shared" si="5"/>
        <v>-5165249259.25665</v>
      </c>
      <c r="AF26" s="34">
        <f t="shared" si="6"/>
        <v>11066743568.250738</v>
      </c>
      <c r="AG26" s="34">
        <f t="shared" si="7"/>
        <v>12860681246.681669</v>
      </c>
      <c r="AH26" s="34">
        <f t="shared" si="8"/>
        <v>77047403243.230042</v>
      </c>
      <c r="AI26" s="34">
        <f t="shared" si="9"/>
        <v>72376808136.973419</v>
      </c>
    </row>
    <row r="27" spans="1:35" ht="16.8" x14ac:dyDescent="0.35">
      <c r="A27" s="33" t="s">
        <v>30</v>
      </c>
      <c r="B27" s="50">
        <v>77</v>
      </c>
      <c r="C27">
        <f>VLOOKUP($B27,OPEX!$B$4:$N$124,C$3,FALSE)</f>
        <v>-1.9535816412281489E-3</v>
      </c>
      <c r="D27">
        <f>VLOOKUP($B27,CAPEX!$B$4:$N$124,D$3,FALSE)</f>
        <v>-3.4416623465603785E-2</v>
      </c>
      <c r="E27">
        <f>VLOOKUP($B27,Ratio!$B$4:$M$126,11,FALSE)</f>
        <v>0.55020471173532215</v>
      </c>
      <c r="F27">
        <f>VLOOKUP($B27,Ratio!$B$4:$M$126,12,FALSE)</f>
        <v>0.44979528826467785</v>
      </c>
      <c r="G27" s="33">
        <f t="shared" si="0"/>
        <v>-1.655530489657148E-2</v>
      </c>
      <c r="H27">
        <f>VLOOKUP($B27,OPEX!$B$4:$N$124,H$3,FALSE)</f>
        <v>0.17839041056391072</v>
      </c>
      <c r="I27" s="36">
        <f>VLOOKUP($B27,CAPEX!$B$4:$N$124,I$3,FALSE)</f>
        <v>-2.0938910540798113E-2</v>
      </c>
      <c r="J27" s="36">
        <f>VLOOKUP($B27,Ratio!$B$4:$M$126,11,FALSE)</f>
        <v>0.55020471173532215</v>
      </c>
      <c r="K27" s="36">
        <f>VLOOKUP($B27,Ratio!$B$4:$M$126,12,FALSE)</f>
        <v>0.44979528826467785</v>
      </c>
      <c r="L27" s="33">
        <f t="shared" si="1"/>
        <v>8.8733021118015676E-2</v>
      </c>
      <c r="M27" s="36">
        <f>VLOOKUP($B27,OPEX!$B$4:$N$124,M$3,FALSE)</f>
        <v>0.19482759522949131</v>
      </c>
      <c r="N27" s="36">
        <f>VLOOKUP($B27,CAPEX!$B$4:$N$124,N$3,FALSE)</f>
        <v>-5.5860154112569921E-2</v>
      </c>
      <c r="O27" s="36">
        <f>VLOOKUP($B27,Ratio!$B$4:$M$126,11,FALSE)</f>
        <v>0.55020471173532215</v>
      </c>
      <c r="P27" s="36">
        <f>VLOOKUP($B27,Ratio!$B$4:$M$126,12,FALSE)</f>
        <v>0.44979528826467785</v>
      </c>
      <c r="Q27" s="33">
        <f t="shared" si="2"/>
        <v>8.2069426749755578E-2</v>
      </c>
      <c r="R27" s="36">
        <f>VLOOKUP($B27,OPEX!$B$4:$N$124,R$3,FALSE)</f>
        <v>0.14907307990222901</v>
      </c>
      <c r="S27" s="36">
        <f>VLOOKUP($B27,CAPEX!$B$4:$N$124,S$3,FALSE)</f>
        <v>-0.238009217255234</v>
      </c>
      <c r="T27" s="36">
        <f>VLOOKUP($B27,Ratio!$B$4:$M$126,11,FALSE)</f>
        <v>0.55020471173532215</v>
      </c>
      <c r="U27" s="36">
        <f>VLOOKUP($B27,Ratio!$B$4:$M$126,12,FALSE)</f>
        <v>0.44979528826467785</v>
      </c>
      <c r="V27" s="33">
        <f t="shared" si="3"/>
        <v>-2.5034713529865749E-2</v>
      </c>
      <c r="W27">
        <f>VLOOKUP($B27,OPEX!$B$4:$N$124,W$3,FALSE)</f>
        <v>0.26576983632129991</v>
      </c>
      <c r="X27">
        <f>VLOOKUP($B27,CAPEX!$B$4:$N$124,X$3,FALSE)</f>
        <v>-0.23461673180548639</v>
      </c>
      <c r="Y27">
        <f>VLOOKUP($B27,Ratio!$B$4:$M$126,11,FALSE)</f>
        <v>0.55020471173532215</v>
      </c>
      <c r="Z27">
        <f>VLOOKUP($B27,Ratio!$B$4:$M$126,12,FALSE)</f>
        <v>0.44979528826467785</v>
      </c>
      <c r="AA27" s="34">
        <f t="shared" si="4"/>
        <v>4.0698315666939197E-2</v>
      </c>
      <c r="AC27" s="37">
        <f>VLOOKUP($B27,Barrelmiles!$B$4:$I$205,AC$3,0)</f>
        <v>99187952526</v>
      </c>
      <c r="AE27" s="34">
        <f t="shared" si="5"/>
        <v>-1642086796.1345873</v>
      </c>
      <c r="AF27" s="34">
        <f t="shared" si="6"/>
        <v>8801246686.1422939</v>
      </c>
      <c r="AG27" s="34">
        <f t="shared" si="7"/>
        <v>8140298404.2907906</v>
      </c>
      <c r="AH27" s="34">
        <f t="shared" si="8"/>
        <v>-2483141977.1023335</v>
      </c>
      <c r="AI27" s="34">
        <f t="shared" si="9"/>
        <v>4036782602.2605271</v>
      </c>
    </row>
    <row r="28" spans="1:35" ht="16.8" x14ac:dyDescent="0.35">
      <c r="A28" s="33" t="s">
        <v>31</v>
      </c>
      <c r="B28" s="50">
        <v>78</v>
      </c>
      <c r="C28">
        <f>VLOOKUP($B28,OPEX!$B$4:$N$124,C$3,FALSE)</f>
        <v>0.18395880492005898</v>
      </c>
      <c r="D28">
        <f>VLOOKUP($B28,CAPEX!$B$4:$N$124,D$3,FALSE)</f>
        <v>8.3613104288693452E-2</v>
      </c>
      <c r="E28">
        <f>VLOOKUP($B28,Ratio!$B$4:$M$126,11,FALSE)</f>
        <v>0.55360921010551578</v>
      </c>
      <c r="F28">
        <f>VLOOKUP($B28,Ratio!$B$4:$M$126,12,FALSE)</f>
        <v>0.44639078989448422</v>
      </c>
      <c r="G28" s="33">
        <f t="shared" si="0"/>
        <v>0.13916540835270827</v>
      </c>
      <c r="H28">
        <f>VLOOKUP($B28,OPEX!$B$4:$N$124,H$3,FALSE)</f>
        <v>0.27108128654737285</v>
      </c>
      <c r="I28" s="36">
        <f>VLOOKUP($B28,CAPEX!$B$4:$N$124,I$3,FALSE)</f>
        <v>0.17335028398312546</v>
      </c>
      <c r="J28" s="36">
        <f>VLOOKUP($B28,Ratio!$B$4:$M$126,11,FALSE)</f>
        <v>0.55360921010551578</v>
      </c>
      <c r="K28" s="36">
        <f>VLOOKUP($B28,Ratio!$B$4:$M$126,12,FALSE)</f>
        <v>0.44639078989448422</v>
      </c>
      <c r="L28" s="33">
        <f t="shared" si="1"/>
        <v>0.22745506711553859</v>
      </c>
      <c r="M28" s="36">
        <f>VLOOKUP($B28,OPEX!$B$4:$N$124,M$3,FALSE)</f>
        <v>0.15806234182919707</v>
      </c>
      <c r="N28" s="36">
        <f>VLOOKUP($B28,CAPEX!$B$4:$N$124,N$3,FALSE)</f>
        <v>1.4595637286562558E-2</v>
      </c>
      <c r="O28" s="36">
        <f>VLOOKUP($B28,Ratio!$B$4:$M$126,11,FALSE)</f>
        <v>0.55360921010551578</v>
      </c>
      <c r="P28" s="36">
        <f>VLOOKUP($B28,Ratio!$B$4:$M$126,12,FALSE)</f>
        <v>0.44639078989448422</v>
      </c>
      <c r="Q28" s="33">
        <f t="shared" si="2"/>
        <v>9.4020126264851858E-2</v>
      </c>
      <c r="R28" s="36">
        <f>VLOOKUP($B28,OPEX!$B$4:$N$124,R$3,FALSE)</f>
        <v>0.16988142651288915</v>
      </c>
      <c r="S28" s="36">
        <f>VLOOKUP($B28,CAPEX!$B$4:$N$124,S$3,FALSE)</f>
        <v>-5.4185898023832467E-2</v>
      </c>
      <c r="T28" s="36">
        <f>VLOOKUP($B28,Ratio!$B$4:$M$126,11,FALSE)</f>
        <v>0.55360921010551578</v>
      </c>
      <c r="U28" s="36">
        <f>VLOOKUP($B28,Ratio!$B$4:$M$126,12,FALSE)</f>
        <v>0.44639078989448422</v>
      </c>
      <c r="V28" s="33">
        <f t="shared" si="3"/>
        <v>6.985983652339825E-2</v>
      </c>
      <c r="W28">
        <f>VLOOKUP($B28,OPEX!$B$4:$N$124,W$3,FALSE)</f>
        <v>0.34640700699931554</v>
      </c>
      <c r="X28">
        <f>VLOOKUP($B28,CAPEX!$B$4:$N$124,X$3,FALSE)</f>
        <v>-1.159175564211111E-2</v>
      </c>
      <c r="Y28">
        <f>VLOOKUP($B28,Ratio!$B$4:$M$126,11,FALSE)</f>
        <v>0.55360921010551578</v>
      </c>
      <c r="Z28">
        <f>VLOOKUP($B28,Ratio!$B$4:$M$126,12,FALSE)</f>
        <v>0.44639078989448422</v>
      </c>
      <c r="AA28" s="34">
        <f t="shared" si="4"/>
        <v>0.18659965656256114</v>
      </c>
      <c r="AC28" s="37">
        <f>VLOOKUP($B28,Barrelmiles!$B$4:$I$205,AC$3,0)</f>
        <v>35970610973</v>
      </c>
      <c r="AE28" s="34">
        <f t="shared" si="5"/>
        <v>5005864764.7539539</v>
      </c>
      <c r="AF28" s="34">
        <f t="shared" si="6"/>
        <v>8181697733.0506439</v>
      </c>
      <c r="AG28" s="34">
        <f t="shared" si="7"/>
        <v>3381961385.5053258</v>
      </c>
      <c r="AH28" s="34">
        <f t="shared" si="8"/>
        <v>2512901002.2205353</v>
      </c>
      <c r="AI28" s="34">
        <f t="shared" si="9"/>
        <v>6712103653.9072933</v>
      </c>
    </row>
    <row r="29" spans="1:35" ht="16.8" x14ac:dyDescent="0.35">
      <c r="A29" s="33" t="s">
        <v>33</v>
      </c>
      <c r="B29" s="50">
        <v>83</v>
      </c>
      <c r="C29">
        <f>VLOOKUP($B29,OPEX!$B$4:$N$124,C$3,FALSE)</f>
        <v>-0.13940209674138637</v>
      </c>
      <c r="D29">
        <f>VLOOKUP($B29,CAPEX!$B$4:$N$124,D$3,FALSE)</f>
        <v>3.2706518878716735E-2</v>
      </c>
      <c r="E29">
        <f>VLOOKUP($B29,Ratio!$B$4:$M$126,11,FALSE)</f>
        <v>0.4383107766334795</v>
      </c>
      <c r="F29">
        <f>VLOOKUP($B29,Ratio!$B$4:$M$126,12,FALSE)</f>
        <v>0.5616892233665205</v>
      </c>
      <c r="G29" s="33">
        <f t="shared" si="0"/>
        <v>-4.2730542099043659E-2</v>
      </c>
      <c r="H29">
        <f>VLOOKUP($B29,OPEX!$B$4:$N$124,H$3,FALSE)</f>
        <v>-9.6500289675078246E-2</v>
      </c>
      <c r="I29" s="36">
        <f>VLOOKUP($B29,CAPEX!$B$4:$N$124,I$3,FALSE)</f>
        <v>-8.1534278803947632E-2</v>
      </c>
      <c r="J29" s="36">
        <f>VLOOKUP($B29,Ratio!$B$4:$M$126,11,FALSE)</f>
        <v>0.4383107766334795</v>
      </c>
      <c r="K29" s="36">
        <f>VLOOKUP($B29,Ratio!$B$4:$M$126,12,FALSE)</f>
        <v>0.5616892233665205</v>
      </c>
      <c r="L29" s="33">
        <f t="shared" si="1"/>
        <v>-8.8094042651977983E-2</v>
      </c>
      <c r="M29" s="36">
        <f>VLOOKUP($B29,OPEX!$B$4:$N$124,M$3,FALSE)</f>
        <v>-3.0582274979853469E-2</v>
      </c>
      <c r="N29" s="36">
        <f>VLOOKUP($B29,CAPEX!$B$4:$N$124,N$3,FALSE)</f>
        <v>-0.12311281089667379</v>
      </c>
      <c r="O29" s="36">
        <f>VLOOKUP($B29,Ratio!$B$4:$M$126,11,FALSE)</f>
        <v>0.4383107766334795</v>
      </c>
      <c r="P29" s="36">
        <f>VLOOKUP($B29,Ratio!$B$4:$M$126,12,FALSE)</f>
        <v>0.5616892233665205</v>
      </c>
      <c r="Q29" s="33">
        <f t="shared" si="2"/>
        <v>-8.2555679836660206E-2</v>
      </c>
      <c r="R29" s="36">
        <f>VLOOKUP($B29,OPEX!$B$4:$N$124,R$3,FALSE)</f>
        <v>0.18812395744790425</v>
      </c>
      <c r="S29" s="36">
        <f>VLOOKUP($B29,CAPEX!$B$4:$N$124,S$3,FALSE)</f>
        <v>7.9830031212279801E-2</v>
      </c>
      <c r="T29" s="36">
        <f>VLOOKUP($B29,Ratio!$B$4:$M$126,11,FALSE)</f>
        <v>0.4383107766334795</v>
      </c>
      <c r="U29" s="36">
        <f>VLOOKUP($B29,Ratio!$B$4:$M$126,12,FALSE)</f>
        <v>0.5616892233665205</v>
      </c>
      <c r="V29" s="33">
        <f t="shared" si="3"/>
        <v>0.12729642612530509</v>
      </c>
      <c r="W29">
        <f>VLOOKUP($B29,OPEX!$B$4:$N$124,W$3,FALSE)</f>
        <v>0.1017700264861016</v>
      </c>
      <c r="X29">
        <f>VLOOKUP($B29,CAPEX!$B$4:$N$124,X$3,FALSE)</f>
        <v>-3.3170798001634916E-2</v>
      </c>
      <c r="Y29">
        <f>VLOOKUP($B29,Ratio!$B$4:$M$126,11,FALSE)</f>
        <v>0.4383107766334795</v>
      </c>
      <c r="Z29">
        <f>VLOOKUP($B29,Ratio!$B$4:$M$126,12,FALSE)</f>
        <v>0.5616892233665205</v>
      </c>
      <c r="AA29" s="34">
        <f t="shared" si="4"/>
        <v>2.5975219579146929E-2</v>
      </c>
      <c r="AC29" s="37">
        <f>VLOOKUP($B29,Barrelmiles!$B$4:$I$205,AC$3,0)</f>
        <v>4253786549</v>
      </c>
      <c r="AE29" s="34">
        <f t="shared" si="5"/>
        <v>-181766605.21239015</v>
      </c>
      <c r="AF29" s="34">
        <f t="shared" si="6"/>
        <v>-374733253.68001622</v>
      </c>
      <c r="AG29" s="34">
        <f t="shared" si="7"/>
        <v>-351174240.43273568</v>
      </c>
      <c r="AH29" s="34">
        <f t="shared" si="8"/>
        <v>541491825.18759501</v>
      </c>
      <c r="AI29" s="34">
        <f t="shared" si="9"/>
        <v>110493039.65309665</v>
      </c>
    </row>
    <row r="30" spans="1:35" ht="16.8" x14ac:dyDescent="0.35">
      <c r="A30" s="33" t="s">
        <v>34</v>
      </c>
      <c r="B30" s="50">
        <v>84</v>
      </c>
      <c r="C30">
        <f>VLOOKUP($B30,OPEX!$B$4:$N$124,C$3,FALSE)</f>
        <v>-0.11485117180464802</v>
      </c>
      <c r="D30">
        <f>VLOOKUP($B30,CAPEX!$B$4:$N$124,D$3,FALSE)</f>
        <v>-0.16857654843435096</v>
      </c>
      <c r="E30">
        <f>VLOOKUP($B30,Ratio!$B$4:$M$126,11,FALSE)</f>
        <v>0.66626345466438741</v>
      </c>
      <c r="F30">
        <f>VLOOKUP($B30,Ratio!$B$4:$M$126,12,FALSE)</f>
        <v>0.33373654533561259</v>
      </c>
      <c r="G30" s="33">
        <f t="shared" si="0"/>
        <v>-0.13278129339789974</v>
      </c>
      <c r="H30">
        <f>VLOOKUP($B30,OPEX!$B$4:$N$124,H$3,FALSE)</f>
        <v>-0.13680085991413143</v>
      </c>
      <c r="I30" s="36">
        <f>VLOOKUP($B30,CAPEX!$B$4:$N$124,I$3,FALSE)</f>
        <v>-0.26055781540541767</v>
      </c>
      <c r="J30" s="36">
        <f>VLOOKUP($B30,Ratio!$B$4:$M$126,11,FALSE)</f>
        <v>0.66626345466438741</v>
      </c>
      <c r="K30" s="36">
        <f>VLOOKUP($B30,Ratio!$B$4:$M$126,12,FALSE)</f>
        <v>0.33373654533561259</v>
      </c>
      <c r="L30" s="33">
        <f t="shared" si="1"/>
        <v>-0.17810307870104647</v>
      </c>
      <c r="M30" s="36">
        <f>VLOOKUP($B30,OPEX!$B$4:$N$124,M$3,FALSE)</f>
        <v>-0.12558991666029737</v>
      </c>
      <c r="N30" s="36">
        <f>VLOOKUP($B30,CAPEX!$B$4:$N$124,N$3,FALSE)</f>
        <v>-8.8887143521383147E-2</v>
      </c>
      <c r="O30" s="36">
        <f>VLOOKUP($B30,Ratio!$B$4:$M$126,11,FALSE)</f>
        <v>0.66626345466438741</v>
      </c>
      <c r="P30" s="36">
        <f>VLOOKUP($B30,Ratio!$B$4:$M$126,12,FALSE)</f>
        <v>0.33373654533561259</v>
      </c>
      <c r="Q30" s="33">
        <f t="shared" si="2"/>
        <v>-0.11334085994867943</v>
      </c>
      <c r="R30" s="36">
        <f>VLOOKUP($B30,OPEX!$B$4:$N$124,R$3,FALSE)</f>
        <v>-0.24433361129580103</v>
      </c>
      <c r="S30" s="36">
        <f>VLOOKUP($B30,CAPEX!$B$4:$N$124,S$3,FALSE)</f>
        <v>0.78637598211128457</v>
      </c>
      <c r="T30" s="36">
        <f>VLOOKUP($B30,Ratio!$B$4:$M$126,11,FALSE)</f>
        <v>0.66626345466438741</v>
      </c>
      <c r="U30" s="36">
        <f>VLOOKUP($B30,Ratio!$B$4:$M$126,12,FALSE)</f>
        <v>0.33373654533561259</v>
      </c>
      <c r="V30" s="33">
        <f t="shared" si="3"/>
        <v>9.9651847652153625E-2</v>
      </c>
      <c r="W30">
        <f>VLOOKUP($B30,OPEX!$B$4:$N$124,W$3,FALSE)</f>
        <v>0.18480081238439694</v>
      </c>
      <c r="X30">
        <f>VLOOKUP($B30,CAPEX!$B$4:$N$124,X$3,FALSE)</f>
        <v>2.0356391522750479</v>
      </c>
      <c r="Y30">
        <f>VLOOKUP($B30,Ratio!$B$4:$M$126,11,FALSE)</f>
        <v>0.66626345466438741</v>
      </c>
      <c r="Z30">
        <f>VLOOKUP($B30,Ratio!$B$4:$M$126,12,FALSE)</f>
        <v>0.33373654533561259</v>
      </c>
      <c r="AA30" s="34">
        <f t="shared" si="4"/>
        <v>0.80249320591420314</v>
      </c>
      <c r="AC30" s="37">
        <f>VLOOKUP($B30,Barrelmiles!$B$4:$I$205,AC$3,0)</f>
        <v>730900327</v>
      </c>
      <c r="AE30" s="34">
        <f t="shared" si="5"/>
        <v>-97049890.764007851</v>
      </c>
      <c r="AF30" s="34">
        <f t="shared" si="6"/>
        <v>-130175598.4623016</v>
      </c>
      <c r="AG30" s="34">
        <f t="shared" si="7"/>
        <v>-82840871.598950997</v>
      </c>
      <c r="AH30" s="34">
        <f t="shared" si="8"/>
        <v>72835568.03511326</v>
      </c>
      <c r="AI30" s="34">
        <f t="shared" si="9"/>
        <v>586542546.61796939</v>
      </c>
    </row>
    <row r="31" spans="1:35" ht="16.8" x14ac:dyDescent="0.35">
      <c r="A31" s="33" t="s">
        <v>35</v>
      </c>
      <c r="B31" s="50">
        <v>85</v>
      </c>
      <c r="C31">
        <f>VLOOKUP($B31,OPEX!$B$4:$N$124,C$3,FALSE)</f>
        <v>0.41657412435638724</v>
      </c>
      <c r="D31">
        <f>VLOOKUP($B31,CAPEX!$B$4:$N$124,D$3,FALSE)</f>
        <v>-1.4603278566329378E-2</v>
      </c>
      <c r="E31">
        <f>VLOOKUP($B31,Ratio!$B$4:$M$126,11,FALSE)</f>
        <v>0.79965651263693238</v>
      </c>
      <c r="F31">
        <f>VLOOKUP($B31,Ratio!$B$4:$M$126,12,FALSE)</f>
        <v>0.20034348736306762</v>
      </c>
      <c r="G31" s="33">
        <f t="shared" si="0"/>
        <v>0.33019053978269963</v>
      </c>
      <c r="H31">
        <f>VLOOKUP($B31,OPEX!$B$4:$N$124,H$3,FALSE)</f>
        <v>0.49974433897013654</v>
      </c>
      <c r="I31" s="36">
        <f>VLOOKUP($B31,CAPEX!$B$4:$N$124,I$3,FALSE)</f>
        <v>-7.6055178024267756E-2</v>
      </c>
      <c r="J31" s="36">
        <f>VLOOKUP($B31,Ratio!$B$4:$M$126,11,FALSE)</f>
        <v>0.79965651263693238</v>
      </c>
      <c r="K31" s="36">
        <f>VLOOKUP($B31,Ratio!$B$4:$M$126,12,FALSE)</f>
        <v>0.20034348736306762</v>
      </c>
      <c r="L31" s="33">
        <f t="shared" si="1"/>
        <v>0.38438665571350766</v>
      </c>
      <c r="M31" s="36">
        <f>VLOOKUP($B31,OPEX!$B$4:$N$124,M$3,FALSE)</f>
        <v>0.6006476655254066</v>
      </c>
      <c r="N31" s="36">
        <f>VLOOKUP($B31,CAPEX!$B$4:$N$124,N$3,FALSE)</f>
        <v>2.657871642568584E-2</v>
      </c>
      <c r="O31" s="36">
        <f>VLOOKUP($B31,Ratio!$B$4:$M$126,11,FALSE)</f>
        <v>0.79965651263693238</v>
      </c>
      <c r="P31" s="36">
        <f>VLOOKUP($B31,Ratio!$B$4:$M$126,12,FALSE)</f>
        <v>0.20034348736306762</v>
      </c>
      <c r="Q31" s="33">
        <f t="shared" si="2"/>
        <v>0.48563669027591722</v>
      </c>
      <c r="R31" s="36">
        <f>VLOOKUP($B31,OPEX!$B$4:$N$124,R$3,FALSE)</f>
        <v>0.56654431112808745</v>
      </c>
      <c r="S31" s="36">
        <f>VLOOKUP($B31,CAPEX!$B$4:$N$124,S$3,FALSE)</f>
        <v>-1.5912266002482352E-2</v>
      </c>
      <c r="T31" s="36">
        <f>VLOOKUP($B31,Ratio!$B$4:$M$126,11,FALSE)</f>
        <v>0.79965651263693238</v>
      </c>
      <c r="U31" s="36">
        <f>VLOOKUP($B31,Ratio!$B$4:$M$126,12,FALSE)</f>
        <v>0.20034348736306762</v>
      </c>
      <c r="V31" s="33">
        <f t="shared" si="3"/>
        <v>0.44985292922819353</v>
      </c>
      <c r="W31">
        <f>VLOOKUP($B31,OPEX!$B$4:$N$124,W$3,FALSE)</f>
        <v>0.61133137865343223</v>
      </c>
      <c r="X31">
        <f>VLOOKUP($B31,CAPEX!$B$4:$N$124,X$3,FALSE)</f>
        <v>-8.2855225710750782E-2</v>
      </c>
      <c r="Y31">
        <f>VLOOKUP($B31,Ratio!$B$4:$M$126,11,FALSE)</f>
        <v>0.79965651263693238</v>
      </c>
      <c r="Z31">
        <f>VLOOKUP($B31,Ratio!$B$4:$M$126,12,FALSE)</f>
        <v>0.20034348736306762</v>
      </c>
      <c r="AA31" s="34">
        <f t="shared" si="4"/>
        <v>0.47225561345438571</v>
      </c>
      <c r="AC31" s="37">
        <f>VLOOKUP($B31,Barrelmiles!$B$4:$I$205,AC$3,0)</f>
        <v>2504277932</v>
      </c>
      <c r="AE31" s="34">
        <f t="shared" si="5"/>
        <v>826888882.13298273</v>
      </c>
      <c r="AF31" s="34">
        <f t="shared" si="6"/>
        <v>962611019.25861895</v>
      </c>
      <c r="AG31" s="34">
        <f t="shared" si="7"/>
        <v>1216169246.4274986</v>
      </c>
      <c r="AH31" s="34">
        <f t="shared" si="8"/>
        <v>1126556763.3117228</v>
      </c>
      <c r="AI31" s="34">
        <f t="shared" si="9"/>
        <v>1182659311.0369403</v>
      </c>
    </row>
    <row r="32" spans="1:35" ht="16.8" x14ac:dyDescent="0.35">
      <c r="A32" s="33" t="s">
        <v>36</v>
      </c>
      <c r="B32" s="50">
        <v>87</v>
      </c>
      <c r="C32">
        <f>VLOOKUP($B32,OPEX!$B$4:$N$124,C$3,FALSE)</f>
        <v>-0.12207320215652925</v>
      </c>
      <c r="D32">
        <f>VLOOKUP($B32,CAPEX!$B$4:$N$124,D$3,FALSE)</f>
        <v>-0.17850745172330862</v>
      </c>
      <c r="E32">
        <f>VLOOKUP($B32,Ratio!$B$4:$M$126,11,FALSE)</f>
        <v>1</v>
      </c>
      <c r="F32">
        <f>VLOOKUP($B32,Ratio!$B$4:$M$126,12,FALSE)</f>
        <v>0</v>
      </c>
      <c r="G32" s="33">
        <f t="shared" si="0"/>
        <v>-0.12207320215652925</v>
      </c>
      <c r="H32">
        <f>VLOOKUP($B32,OPEX!$B$4:$N$124,H$3,FALSE)</f>
        <v>-0.11090468793036065</v>
      </c>
      <c r="I32" s="36">
        <f>VLOOKUP($B32,CAPEX!$B$4:$N$124,I$3,FALSE)</f>
        <v>-0.29440479024055877</v>
      </c>
      <c r="J32" s="36">
        <f>VLOOKUP($B32,Ratio!$B$4:$M$126,11,FALSE)</f>
        <v>1</v>
      </c>
      <c r="K32" s="36">
        <f>VLOOKUP($B32,Ratio!$B$4:$M$126,12,FALSE)</f>
        <v>0</v>
      </c>
      <c r="L32" s="33">
        <f t="shared" si="1"/>
        <v>-0.11090468793036065</v>
      </c>
      <c r="M32" s="36">
        <f>VLOOKUP($B32,OPEX!$B$4:$N$124,M$3,FALSE)</f>
        <v>4.9258943449471161E-3</v>
      </c>
      <c r="N32" s="36">
        <f>VLOOKUP($B32,CAPEX!$B$4:$N$124,N$3,FALSE)</f>
        <v>-0.19132223749478305</v>
      </c>
      <c r="O32" s="36">
        <f>VLOOKUP($B32,Ratio!$B$4:$M$126,11,FALSE)</f>
        <v>1</v>
      </c>
      <c r="P32" s="36">
        <f>VLOOKUP($B32,Ratio!$B$4:$M$126,12,FALSE)</f>
        <v>0</v>
      </c>
      <c r="Q32" s="33">
        <f t="shared" si="2"/>
        <v>4.9258943449471161E-3</v>
      </c>
      <c r="R32" s="36">
        <f>VLOOKUP($B32,OPEX!$B$4:$N$124,R$3,FALSE)</f>
        <v>0.23999595599979553</v>
      </c>
      <c r="S32" s="36">
        <f>VLOOKUP($B32,CAPEX!$B$4:$N$124,S$3,FALSE)</f>
        <v>-0.13581661992171104</v>
      </c>
      <c r="T32" s="36">
        <f>VLOOKUP($B32,Ratio!$B$4:$M$126,11,FALSE)</f>
        <v>1</v>
      </c>
      <c r="U32" s="36">
        <f>VLOOKUP($B32,Ratio!$B$4:$M$126,12,FALSE)</f>
        <v>0</v>
      </c>
      <c r="V32" s="33">
        <f t="shared" si="3"/>
        <v>0.23999595599979553</v>
      </c>
      <c r="W32">
        <f>VLOOKUP($B32,OPEX!$B$4:$N$124,W$3,FALSE)</f>
        <v>0.4052338140783957</v>
      </c>
      <c r="X32">
        <f>VLOOKUP($B32,CAPEX!$B$4:$N$124,X$3,FALSE)</f>
        <v>-0.18851599352137344</v>
      </c>
      <c r="Y32">
        <f>VLOOKUP($B32,Ratio!$B$4:$M$126,11,FALSE)</f>
        <v>1</v>
      </c>
      <c r="Z32">
        <f>VLOOKUP($B32,Ratio!$B$4:$M$126,12,FALSE)</f>
        <v>0</v>
      </c>
      <c r="AA32" s="34">
        <f t="shared" si="4"/>
        <v>0.4052338140783957</v>
      </c>
      <c r="AC32" s="37">
        <f>VLOOKUP($B32,Barrelmiles!$B$4:$I$205,AC$3,0)</f>
        <v>213991791</v>
      </c>
      <c r="AE32" s="34">
        <f t="shared" si="5"/>
        <v>-26122663.162580758</v>
      </c>
      <c r="AF32" s="34">
        <f t="shared" si="6"/>
        <v>-23732692.80051396</v>
      </c>
      <c r="AG32" s="34">
        <f t="shared" si="7"/>
        <v>1054100.9531520051</v>
      </c>
      <c r="AH32" s="34">
        <f t="shared" si="8"/>
        <v>51357164.45715344</v>
      </c>
      <c r="AI32" s="34">
        <f t="shared" si="9"/>
        <v>86716709.648396909</v>
      </c>
    </row>
    <row r="33" spans="1:35" ht="16.8" x14ac:dyDescent="0.35">
      <c r="A33" s="33" t="s">
        <v>38</v>
      </c>
      <c r="B33" s="50">
        <v>89</v>
      </c>
      <c r="C33">
        <f>VLOOKUP($B33,OPEX!$B$4:$N$124,C$3,FALSE)</f>
        <v>2.553782652734657</v>
      </c>
      <c r="D33">
        <f>VLOOKUP($B33,CAPEX!$B$4:$N$124,D$3,FALSE)</f>
        <v>3.0830300805479771</v>
      </c>
      <c r="E33">
        <f>VLOOKUP($B33,Ratio!$B$4:$M$126,11,FALSE)</f>
        <v>0.94918672173784668</v>
      </c>
      <c r="F33">
        <f>VLOOKUP($B33,Ratio!$B$4:$M$126,12,FALSE)</f>
        <v>5.0813278262153316E-2</v>
      </c>
      <c r="G33" s="33">
        <f t="shared" si="0"/>
        <v>2.5806754495536643</v>
      </c>
      <c r="H33">
        <f>VLOOKUP($B33,OPEX!$B$4:$N$124,H$3,FALSE)</f>
        <v>2.984445682308964</v>
      </c>
      <c r="I33" s="36">
        <f>VLOOKUP($B33,CAPEX!$B$4:$N$124,I$3,FALSE)</f>
        <v>3.7608133574441118</v>
      </c>
      <c r="J33" s="36">
        <f>VLOOKUP($B33,Ratio!$B$4:$M$126,11,FALSE)</f>
        <v>0.94918672173784668</v>
      </c>
      <c r="K33" s="36">
        <f>VLOOKUP($B33,Ratio!$B$4:$M$126,12,FALSE)</f>
        <v>5.0813278262153316E-2</v>
      </c>
      <c r="L33" s="33">
        <f t="shared" si="1"/>
        <v>3.0238954690193474</v>
      </c>
      <c r="M33" s="36">
        <f>VLOOKUP($B33,OPEX!$B$4:$N$124,M$3,FALSE)</f>
        <v>2.5096495919101387</v>
      </c>
      <c r="N33" s="36">
        <f>VLOOKUP($B33,CAPEX!$B$4:$N$124,N$3,FALSE)</f>
        <v>4.3151693650601883</v>
      </c>
      <c r="O33" s="36">
        <f>VLOOKUP($B33,Ratio!$B$4:$M$126,11,FALSE)</f>
        <v>0.94918672173784668</v>
      </c>
      <c r="P33" s="36">
        <f>VLOOKUP($B33,Ratio!$B$4:$M$126,12,FALSE)</f>
        <v>5.0813278262153316E-2</v>
      </c>
      <c r="Q33" s="33">
        <f t="shared" si="2"/>
        <v>2.6013939705510323</v>
      </c>
      <c r="R33" s="36">
        <f>VLOOKUP($B33,OPEX!$B$4:$N$124,R$3,FALSE)</f>
        <v>10.357729572420611</v>
      </c>
      <c r="S33" s="36">
        <f>VLOOKUP($B33,CAPEX!$B$4:$N$124,S$3,FALSE)</f>
        <v>13.09615885975502</v>
      </c>
      <c r="T33" s="36">
        <f>VLOOKUP($B33,Ratio!$B$4:$M$126,11,FALSE)</f>
        <v>0.94918672173784668</v>
      </c>
      <c r="U33" s="36">
        <f>VLOOKUP($B33,Ratio!$B$4:$M$126,12,FALSE)</f>
        <v>5.0813278262153316E-2</v>
      </c>
      <c r="V33" s="33">
        <f t="shared" si="3"/>
        <v>10.496878141799165</v>
      </c>
      <c r="W33">
        <f>VLOOKUP($B33,OPEX!$B$4:$N$124,W$3,FALSE)</f>
        <v>-5.0204731998594765E-2</v>
      </c>
      <c r="X33">
        <f>VLOOKUP($B33,CAPEX!$B$4:$N$124,X$3,FALSE)</f>
        <v>0.44043443190770087</v>
      </c>
      <c r="Y33">
        <f>VLOOKUP($B33,Ratio!$B$4:$M$126,11,FALSE)</f>
        <v>0.94918672173784668</v>
      </c>
      <c r="Z33">
        <f>VLOOKUP($B33,Ratio!$B$4:$M$126,12,FALSE)</f>
        <v>5.0813278262153316E-2</v>
      </c>
      <c r="AA33" s="34">
        <f t="shared" si="4"/>
        <v>-2.5273747636713917E-2</v>
      </c>
      <c r="AC33" s="37">
        <f>VLOOKUP($B33,Barrelmiles!$B$4:$I$205,AC$3,0)</f>
        <v>4342928350</v>
      </c>
      <c r="AE33" s="34">
        <f t="shared" si="5"/>
        <v>11207688572.015604</v>
      </c>
      <c r="AF33" s="34">
        <f t="shared" si="6"/>
        <v>13132561359.84067</v>
      </c>
      <c r="AG33" s="34">
        <f t="shared" si="7"/>
        <v>11297667624.225143</v>
      </c>
      <c r="AH33" s="34">
        <f t="shared" si="8"/>
        <v>45587189668.514915</v>
      </c>
      <c r="AI33" s="34">
        <f t="shared" si="9"/>
        <v>-109762075.12223037</v>
      </c>
    </row>
    <row r="34" spans="1:35" ht="16.8" x14ac:dyDescent="0.35">
      <c r="A34" s="33" t="s">
        <v>39</v>
      </c>
      <c r="B34" s="50">
        <v>91</v>
      </c>
      <c r="C34">
        <f>VLOOKUP($B34,OPEX!$B$4:$N$124,C$3,FALSE)</f>
        <v>8.5173165389438199E-2</v>
      </c>
      <c r="D34">
        <f>VLOOKUP($B34,CAPEX!$B$4:$N$124,D$3,FALSE)</f>
        <v>-3.5559049003822479E-2</v>
      </c>
      <c r="E34">
        <f>VLOOKUP($B34,Ratio!$B$4:$M$126,11,FALSE)</f>
        <v>0.64300764910148156</v>
      </c>
      <c r="F34">
        <f>VLOOKUP($B34,Ratio!$B$4:$M$126,12,FALSE)</f>
        <v>0.35699235089851844</v>
      </c>
      <c r="G34" s="33">
        <f t="shared" si="0"/>
        <v>4.2072688344004128E-2</v>
      </c>
      <c r="H34">
        <f>VLOOKUP($B34,OPEX!$B$4:$N$124,H$3,FALSE)</f>
        <v>8.2647121659674652E-2</v>
      </c>
      <c r="I34" s="36">
        <f>VLOOKUP($B34,CAPEX!$B$4:$N$124,I$3,FALSE)</f>
        <v>-6.9632232132861904E-2</v>
      </c>
      <c r="J34" s="36">
        <f>VLOOKUP($B34,Ratio!$B$4:$M$126,11,FALSE)</f>
        <v>0.64300764910148156</v>
      </c>
      <c r="K34" s="36">
        <f>VLOOKUP($B34,Ratio!$B$4:$M$126,12,FALSE)</f>
        <v>0.35699235089851844</v>
      </c>
      <c r="L34" s="33">
        <f t="shared" si="1"/>
        <v>2.8284557155969805E-2</v>
      </c>
      <c r="M34" s="36">
        <f>VLOOKUP($B34,OPEX!$B$4:$N$124,M$3,FALSE)</f>
        <v>0.23755349883189886</v>
      </c>
      <c r="N34" s="36">
        <f>VLOOKUP($B34,CAPEX!$B$4:$N$124,N$3,FALSE)</f>
        <v>-4.6431877856839415E-2</v>
      </c>
      <c r="O34" s="36">
        <f>VLOOKUP($B34,Ratio!$B$4:$M$126,11,FALSE)</f>
        <v>0.64300764910148156</v>
      </c>
      <c r="P34" s="36">
        <f>VLOOKUP($B34,Ratio!$B$4:$M$126,12,FALSE)</f>
        <v>0.35699235089851844</v>
      </c>
      <c r="Q34" s="33">
        <f t="shared" si="2"/>
        <v>0.13617289158698487</v>
      </c>
      <c r="R34" s="36">
        <f>VLOOKUP($B34,OPEX!$B$4:$N$124,R$3,FALSE)</f>
        <v>0.17339728352820516</v>
      </c>
      <c r="S34" s="36">
        <f>VLOOKUP($B34,CAPEX!$B$4:$N$124,S$3,FALSE)</f>
        <v>-7.3461777344462478E-2</v>
      </c>
      <c r="T34" s="36">
        <f>VLOOKUP($B34,Ratio!$B$4:$M$126,11,FALSE)</f>
        <v>0.64300764910148156</v>
      </c>
      <c r="U34" s="36">
        <f>VLOOKUP($B34,Ratio!$B$4:$M$126,12,FALSE)</f>
        <v>0.35699235089851844</v>
      </c>
      <c r="V34" s="33">
        <f t="shared" si="3"/>
        <v>8.5270487046671062E-2</v>
      </c>
      <c r="W34">
        <f>VLOOKUP($B34,OPEX!$B$4:$N$124,W$3,FALSE)</f>
        <v>0.15708462107997054</v>
      </c>
      <c r="X34">
        <f>VLOOKUP($B34,CAPEX!$B$4:$N$124,X$3,FALSE)</f>
        <v>-0.11961740001065736</v>
      </c>
      <c r="Y34">
        <f>VLOOKUP($B34,Ratio!$B$4:$M$126,11,FALSE)</f>
        <v>0.64300764910148156</v>
      </c>
      <c r="Z34">
        <f>VLOOKUP($B34,Ratio!$B$4:$M$126,12,FALSE)</f>
        <v>0.35699235089851844</v>
      </c>
      <c r="AA34" s="34">
        <f t="shared" si="4"/>
        <v>5.830411607245585E-2</v>
      </c>
      <c r="AC34" s="37">
        <f>VLOOKUP($B34,Barrelmiles!$B$4:$I$205,AC$3,0)</f>
        <v>18813366871</v>
      </c>
      <c r="AE34" s="34">
        <f t="shared" si="5"/>
        <v>791528921.06499505</v>
      </c>
      <c r="AF34" s="34">
        <f t="shared" si="6"/>
        <v>532127750.55902833</v>
      </c>
      <c r="AG34" s="34">
        <f t="shared" si="7"/>
        <v>2561870567.3108559</v>
      </c>
      <c r="AH34" s="34">
        <f t="shared" si="8"/>
        <v>1604224956.0778761</v>
      </c>
      <c r="AI34" s="34">
        <f t="shared" si="9"/>
        <v>1096896725.7604795</v>
      </c>
    </row>
    <row r="35" spans="1:35" ht="16.8" x14ac:dyDescent="0.35">
      <c r="A35" s="33" t="s">
        <v>41</v>
      </c>
      <c r="B35" s="50">
        <v>94</v>
      </c>
      <c r="C35">
        <f>VLOOKUP($B35,OPEX!$B$4:$N$124,C$3,FALSE)</f>
        <v>0.43298675227644029</v>
      </c>
      <c r="D35">
        <f>VLOOKUP($B35,CAPEX!$B$4:$N$124,D$3,FALSE)</f>
        <v>2.8136544959037078E-2</v>
      </c>
      <c r="E35">
        <f>VLOOKUP($B35,Ratio!$B$4:$M$126,11,FALSE)</f>
        <v>1</v>
      </c>
      <c r="F35">
        <f>VLOOKUP($B35,Ratio!$B$4:$M$126,12,FALSE)</f>
        <v>0</v>
      </c>
      <c r="G35" s="33">
        <f t="shared" si="0"/>
        <v>0.43298675227644029</v>
      </c>
      <c r="H35">
        <f>VLOOKUP($B35,OPEX!$B$4:$N$124,H$3,FALSE)</f>
        <v>0.32096570764249815</v>
      </c>
      <c r="I35" s="36">
        <f>VLOOKUP($B35,CAPEX!$B$4:$N$124,I$3,FALSE)</f>
        <v>-9.8703919237872778E-2</v>
      </c>
      <c r="J35" s="36">
        <f>VLOOKUP($B35,Ratio!$B$4:$M$126,11,FALSE)</f>
        <v>1</v>
      </c>
      <c r="K35" s="36">
        <f>VLOOKUP($B35,Ratio!$B$4:$M$126,12,FALSE)</f>
        <v>0</v>
      </c>
      <c r="L35" s="33">
        <f t="shared" si="1"/>
        <v>0.32096570764249815</v>
      </c>
      <c r="M35" s="36">
        <f>VLOOKUP($B35,OPEX!$B$4:$N$124,M$3,FALSE)</f>
        <v>0.33903405875376741</v>
      </c>
      <c r="N35" s="36">
        <f>VLOOKUP($B35,CAPEX!$B$4:$N$124,N$3,FALSE)</f>
        <v>1.3397203888621442E-2</v>
      </c>
      <c r="O35" s="36">
        <f>VLOOKUP($B35,Ratio!$B$4:$M$126,11,FALSE)</f>
        <v>1</v>
      </c>
      <c r="P35" s="36">
        <f>VLOOKUP($B35,Ratio!$B$4:$M$126,12,FALSE)</f>
        <v>0</v>
      </c>
      <c r="Q35" s="33">
        <f t="shared" si="2"/>
        <v>0.33903405875376741</v>
      </c>
      <c r="R35" s="36">
        <f>VLOOKUP($B35,OPEX!$B$4:$N$124,R$3,FALSE)</f>
        <v>0.47139743574740423</v>
      </c>
      <c r="S35" s="36">
        <f>VLOOKUP($B35,CAPEX!$B$4:$N$124,S$3,FALSE)</f>
        <v>0.26279637275033574</v>
      </c>
      <c r="T35" s="36">
        <f>VLOOKUP($B35,Ratio!$B$4:$M$126,11,FALSE)</f>
        <v>1</v>
      </c>
      <c r="U35" s="36">
        <f>VLOOKUP($B35,Ratio!$B$4:$M$126,12,FALSE)</f>
        <v>0</v>
      </c>
      <c r="V35" s="33">
        <f t="shared" si="3"/>
        <v>0.47139743574740423</v>
      </c>
      <c r="W35">
        <f>VLOOKUP($B35,OPEX!$B$4:$N$124,W$3,FALSE)</f>
        <v>0.86350637681596121</v>
      </c>
      <c r="X35">
        <f>VLOOKUP($B35,CAPEX!$B$4:$N$124,X$3,FALSE)</f>
        <v>0.73754648583814419</v>
      </c>
      <c r="Y35">
        <f>VLOOKUP($B35,Ratio!$B$4:$M$126,11,FALSE)</f>
        <v>1</v>
      </c>
      <c r="Z35">
        <f>VLOOKUP($B35,Ratio!$B$4:$M$126,12,FALSE)</f>
        <v>0</v>
      </c>
      <c r="AA35" s="34">
        <f t="shared" si="4"/>
        <v>0.86350637681596121</v>
      </c>
      <c r="AC35" s="37">
        <f>VLOOKUP($B35,Barrelmiles!$B$4:$I$205,AC$3,0)</f>
        <v>1690281902</v>
      </c>
      <c r="AE35" s="34">
        <f t="shared" si="5"/>
        <v>731869671.17862427</v>
      </c>
      <c r="AF35" s="34">
        <f t="shared" si="6"/>
        <v>542522526.79073775</v>
      </c>
      <c r="AG35" s="34">
        <f t="shared" si="7"/>
        <v>573063133.67309773</v>
      </c>
      <c r="AH35" s="34">
        <f t="shared" si="8"/>
        <v>796794554.29304516</v>
      </c>
      <c r="AI35" s="34">
        <f t="shared" si="9"/>
        <v>1459569200.9936116</v>
      </c>
    </row>
    <row r="36" spans="1:35" ht="16.8" x14ac:dyDescent="0.35">
      <c r="A36" s="33" t="s">
        <v>43</v>
      </c>
      <c r="B36" s="50">
        <v>96</v>
      </c>
      <c r="C36">
        <f>VLOOKUP($B36,OPEX!$B$4:$N$124,C$3,FALSE)</f>
        <v>0.11727760849560814</v>
      </c>
      <c r="D36">
        <f>VLOOKUP($B36,CAPEX!$B$4:$N$124,D$3,FALSE)</f>
        <v>0.10265176000494698</v>
      </c>
      <c r="E36">
        <f>VLOOKUP($B36,Ratio!$B$4:$M$126,11,FALSE)</f>
        <v>1</v>
      </c>
      <c r="F36">
        <f>VLOOKUP($B36,Ratio!$B$4:$M$126,12,FALSE)</f>
        <v>0</v>
      </c>
      <c r="G36" s="33">
        <f t="shared" si="0"/>
        <v>0.11727760849560814</v>
      </c>
      <c r="H36">
        <f>VLOOKUP($B36,OPEX!$B$4:$N$124,H$3,FALSE)</f>
        <v>0.37924314985129209</v>
      </c>
      <c r="I36" s="36">
        <f>VLOOKUP($B36,CAPEX!$B$4:$N$124,I$3,FALSE)</f>
        <v>9.4912996620770025E-3</v>
      </c>
      <c r="J36" s="36">
        <f>VLOOKUP($B36,Ratio!$B$4:$M$126,11,FALSE)</f>
        <v>1</v>
      </c>
      <c r="K36" s="36">
        <f>VLOOKUP($B36,Ratio!$B$4:$M$126,12,FALSE)</f>
        <v>0</v>
      </c>
      <c r="L36" s="33">
        <f t="shared" si="1"/>
        <v>0.37924314985129209</v>
      </c>
      <c r="M36" s="36">
        <f>VLOOKUP($B36,OPEX!$B$4:$N$124,M$3,FALSE)</f>
        <v>1.4605558009217372</v>
      </c>
      <c r="N36" s="36">
        <f>VLOOKUP($B36,CAPEX!$B$4:$N$124,N$3,FALSE)</f>
        <v>0.45456553510895165</v>
      </c>
      <c r="O36" s="36">
        <f>VLOOKUP($B36,Ratio!$B$4:$M$126,11,FALSE)</f>
        <v>1</v>
      </c>
      <c r="P36" s="36">
        <f>VLOOKUP($B36,Ratio!$B$4:$M$126,12,FALSE)</f>
        <v>0</v>
      </c>
      <c r="Q36" s="33">
        <f t="shared" si="2"/>
        <v>1.4605558009217372</v>
      </c>
      <c r="R36" s="36">
        <f>VLOOKUP($B36,OPEX!$B$4:$N$124,R$3,FALSE)</f>
        <v>21.489704674252131</v>
      </c>
      <c r="S36" s="36">
        <f>VLOOKUP($B36,CAPEX!$B$4:$N$124,S$3,FALSE)</f>
        <v>7.8351991564114591</v>
      </c>
      <c r="T36" s="36">
        <f>VLOOKUP($B36,Ratio!$B$4:$M$126,11,FALSE)</f>
        <v>1</v>
      </c>
      <c r="U36" s="36">
        <f>VLOOKUP($B36,Ratio!$B$4:$M$126,12,FALSE)</f>
        <v>0</v>
      </c>
      <c r="V36" s="33">
        <f t="shared" si="3"/>
        <v>21.489704674252131</v>
      </c>
      <c r="W36">
        <f>VLOOKUP($B36,OPEX!$B$4:$N$124,W$3,FALSE)</f>
        <v>456.24146378062289</v>
      </c>
      <c r="X36">
        <f>VLOOKUP($B36,CAPEX!$B$4:$N$124,X$3,FALSE)</f>
        <v>559.45047933703586</v>
      </c>
      <c r="Y36">
        <f>VLOOKUP($B36,Ratio!$B$4:$M$126,11,FALSE)</f>
        <v>1</v>
      </c>
      <c r="Z36">
        <f>VLOOKUP($B36,Ratio!$B$4:$M$126,12,FALSE)</f>
        <v>0</v>
      </c>
      <c r="AA36" s="34">
        <f t="shared" si="4"/>
        <v>456.24146378062289</v>
      </c>
      <c r="AC36" s="37">
        <f>VLOOKUP($B36,Barrelmiles!$B$4:$I$205,AC$3,0)</f>
        <v>4804667857</v>
      </c>
      <c r="AE36" s="34">
        <f t="shared" si="5"/>
        <v>563479955.8846786</v>
      </c>
      <c r="AF36" s="34">
        <f t="shared" si="6"/>
        <v>1822137372.0779374</v>
      </c>
      <c r="AG36" s="34">
        <f t="shared" si="7"/>
        <v>7017485510.0435619</v>
      </c>
      <c r="AH36" s="34">
        <f t="shared" si="8"/>
        <v>103250893304.80186</v>
      </c>
      <c r="AI36" s="34">
        <f t="shared" si="9"/>
        <v>2192088696057.3884</v>
      </c>
    </row>
    <row r="37" spans="1:35" ht="16.8" x14ac:dyDescent="0.35">
      <c r="A37" s="33" t="s">
        <v>44</v>
      </c>
      <c r="B37" s="50">
        <v>99</v>
      </c>
      <c r="C37">
        <f>VLOOKUP($B37,OPEX!$B$4:$N$124,C$3,FALSE)</f>
        <v>-5.9753708982675527E-2</v>
      </c>
      <c r="D37">
        <f>VLOOKUP($B37,CAPEX!$B$4:$N$124,D$3,FALSE)</f>
        <v>-0.24519683404792797</v>
      </c>
      <c r="E37">
        <f>VLOOKUP($B37,Ratio!$B$4:$M$126,11,FALSE)</f>
        <v>0.40096415402174385</v>
      </c>
      <c r="F37">
        <f>VLOOKUP($B37,Ratio!$B$4:$M$126,12,FALSE)</f>
        <v>0.5990358459782561</v>
      </c>
      <c r="G37" s="33">
        <f t="shared" si="0"/>
        <v>-0.17084078828699056</v>
      </c>
      <c r="H37">
        <f>VLOOKUP($B37,OPEX!$B$4:$N$124,H$3,FALSE)</f>
        <v>-9.2180975779477536E-2</v>
      </c>
      <c r="I37" s="36">
        <f>VLOOKUP($B37,CAPEX!$B$4:$N$124,I$3,FALSE)</f>
        <v>-0.30158440032640027</v>
      </c>
      <c r="J37" s="36">
        <f>VLOOKUP($B37,Ratio!$B$4:$M$126,11,FALSE)</f>
        <v>0.40096415402174385</v>
      </c>
      <c r="K37" s="36">
        <f>VLOOKUP($B37,Ratio!$B$4:$M$126,12,FALSE)</f>
        <v>0.5990358459782561</v>
      </c>
      <c r="L37" s="33">
        <f t="shared" si="1"/>
        <v>-0.2176211333536873</v>
      </c>
      <c r="M37" s="36">
        <f>VLOOKUP($B37,OPEX!$B$4:$N$124,M$3,FALSE)</f>
        <v>-0.2190511341622107</v>
      </c>
      <c r="N37" s="36">
        <f>VLOOKUP($B37,CAPEX!$B$4:$N$124,N$3,FALSE)</f>
        <v>-0.29428579081923256</v>
      </c>
      <c r="O37" s="36">
        <f>VLOOKUP($B37,Ratio!$B$4:$M$126,11,FALSE)</f>
        <v>0.40096415402174385</v>
      </c>
      <c r="P37" s="36">
        <f>VLOOKUP($B37,Ratio!$B$4:$M$126,12,FALSE)</f>
        <v>0.5990358459782561</v>
      </c>
      <c r="Q37" s="33">
        <f t="shared" si="2"/>
        <v>-0.26411939035963339</v>
      </c>
      <c r="R37" s="36">
        <f>VLOOKUP($B37,OPEX!$B$4:$N$124,R$3,FALSE)</f>
        <v>-0.11829790418770993</v>
      </c>
      <c r="S37" s="36">
        <f>VLOOKUP($B37,CAPEX!$B$4:$N$124,S$3,FALSE)</f>
        <v>-0.19175947804563576</v>
      </c>
      <c r="T37" s="36">
        <f>VLOOKUP($B37,Ratio!$B$4:$M$126,11,FALSE)</f>
        <v>0.40096415402174385</v>
      </c>
      <c r="U37" s="36">
        <f>VLOOKUP($B37,Ratio!$B$4:$M$126,12,FALSE)</f>
        <v>0.5990358459782561</v>
      </c>
      <c r="V37" s="33">
        <f t="shared" si="3"/>
        <v>-0.16230402023058665</v>
      </c>
      <c r="W37">
        <f>VLOOKUP($B37,OPEX!$B$4:$N$124,W$3,FALSE)</f>
        <v>-3.5613449353618103E-3</v>
      </c>
      <c r="X37">
        <f>VLOOKUP($B37,CAPEX!$B$4:$N$124,X$3,FALSE)</f>
        <v>-0.12460802018218747</v>
      </c>
      <c r="Y37">
        <f>VLOOKUP($B37,Ratio!$B$4:$M$126,11,FALSE)</f>
        <v>0.40096415402174385</v>
      </c>
      <c r="Z37">
        <f>VLOOKUP($B37,Ratio!$B$4:$M$126,12,FALSE)</f>
        <v>0.5990358459782561</v>
      </c>
      <c r="AA37" s="34">
        <f t="shared" si="4"/>
        <v>-7.6072642444699246E-2</v>
      </c>
      <c r="AC37" s="37">
        <f>VLOOKUP($B37,Barrelmiles!$B$4:$I$205,AC$3,0)</f>
        <v>19741780577</v>
      </c>
      <c r="AE37" s="34">
        <f t="shared" si="5"/>
        <v>-3372701355.9634795</v>
      </c>
      <c r="AF37" s="34">
        <f t="shared" si="6"/>
        <v>-4296228663.5865507</v>
      </c>
      <c r="AG37" s="34">
        <f t="shared" si="7"/>
        <v>-5214187050.6108913</v>
      </c>
      <c r="AH37" s="34">
        <f t="shared" si="8"/>
        <v>-3204170354.1572108</v>
      </c>
      <c r="AI37" s="34">
        <f t="shared" si="9"/>
        <v>-1501809415.0558293</v>
      </c>
    </row>
    <row r="38" spans="1:35" ht="16.8" x14ac:dyDescent="0.35">
      <c r="A38" s="33" t="s">
        <v>45</v>
      </c>
      <c r="B38" s="50">
        <v>100</v>
      </c>
      <c r="C38">
        <f>VLOOKUP($B38,OPEX!$B$4:$N$124,C$3,FALSE)</f>
        <v>1.4864827573624673</v>
      </c>
      <c r="D38">
        <f>VLOOKUP($B38,CAPEX!$B$4:$N$124,D$3,FALSE)</f>
        <v>3.0302566452834308E-2</v>
      </c>
      <c r="E38">
        <f>VLOOKUP($B38,Ratio!$B$4:$M$126,11,FALSE)</f>
        <v>0.55257865873140732</v>
      </c>
      <c r="F38">
        <f>VLOOKUP($B38,Ratio!$B$4:$M$126,12,FALSE)</f>
        <v>0.44742134126859268</v>
      </c>
      <c r="G38" s="33">
        <f t="shared" si="0"/>
        <v>0.83495666321692397</v>
      </c>
      <c r="H38">
        <f>VLOOKUP($B38,OPEX!$B$4:$N$124,H$3,FALSE)</f>
        <v>-0.22009318397869973</v>
      </c>
      <c r="I38" s="36">
        <f>VLOOKUP($B38,CAPEX!$B$4:$N$124,I$3,FALSE)</f>
        <v>6.2854721621844939E-2</v>
      </c>
      <c r="J38" s="36">
        <f>VLOOKUP($B38,Ratio!$B$4:$M$126,11,FALSE)</f>
        <v>0.55257865873140732</v>
      </c>
      <c r="K38" s="36">
        <f>VLOOKUP($B38,Ratio!$B$4:$M$126,12,FALSE)</f>
        <v>0.44742134126859268</v>
      </c>
      <c r="L38" s="33">
        <f t="shared" si="1"/>
        <v>-9.3496252545764894E-2</v>
      </c>
      <c r="M38" s="36">
        <f>VLOOKUP($B38,OPEX!$B$4:$N$124,M$3,FALSE)</f>
        <v>4.8503170114081824E-3</v>
      </c>
      <c r="N38" s="36">
        <f>VLOOKUP($B38,CAPEX!$B$4:$N$124,N$3,FALSE)</f>
        <v>0.14208526687538736</v>
      </c>
      <c r="O38" s="36">
        <f>VLOOKUP($B38,Ratio!$B$4:$M$126,11,FALSE)</f>
        <v>0.55257865873140732</v>
      </c>
      <c r="P38" s="36">
        <f>VLOOKUP($B38,Ratio!$B$4:$M$126,12,FALSE)</f>
        <v>0.44742134126859268</v>
      </c>
      <c r="Q38" s="33">
        <f t="shared" si="2"/>
        <v>6.6252162348477819E-2</v>
      </c>
      <c r="R38" s="36">
        <f>VLOOKUP($B38,OPEX!$B$4:$N$124,R$3,FALSE)</f>
        <v>0.97616550324370543</v>
      </c>
      <c r="S38" s="36">
        <f>VLOOKUP($B38,CAPEX!$B$4:$N$124,S$3,FALSE)</f>
        <v>0.46535037821825487</v>
      </c>
      <c r="T38" s="36">
        <f>VLOOKUP($B38,Ratio!$B$4:$M$126,11,FALSE)</f>
        <v>0.55257865873140732</v>
      </c>
      <c r="U38" s="36">
        <f>VLOOKUP($B38,Ratio!$B$4:$M$126,12,FALSE)</f>
        <v>0.44742134126859268</v>
      </c>
      <c r="V38" s="33">
        <f t="shared" si="3"/>
        <v>0.74761591486453449</v>
      </c>
      <c r="W38">
        <f>VLOOKUP($B38,OPEX!$B$4:$N$124,W$3,FALSE)</f>
        <v>0.61180252534539092</v>
      </c>
      <c r="X38">
        <f>VLOOKUP($B38,CAPEX!$B$4:$N$124,X$3,FALSE)</f>
        <v>0.53740175929140277</v>
      </c>
      <c r="Y38">
        <f>VLOOKUP($B38,Ratio!$B$4:$M$126,11,FALSE)</f>
        <v>0.55257865873140732</v>
      </c>
      <c r="Z38">
        <f>VLOOKUP($B38,Ratio!$B$4:$M$126,12,FALSE)</f>
        <v>0.44742134126859268</v>
      </c>
      <c r="AA38" s="34">
        <f t="shared" si="4"/>
        <v>0.57851403480610475</v>
      </c>
      <c r="AC38" s="37">
        <f>VLOOKUP($B38,Barrelmiles!$B$4:$I$205,AC$3,0)</f>
        <v>430720649344</v>
      </c>
      <c r="AE38" s="34">
        <f t="shared" si="5"/>
        <v>359633076154.89301</v>
      </c>
      <c r="AF38" s="34">
        <f t="shared" si="6"/>
        <v>-40270766607.74247</v>
      </c>
      <c r="AG38" s="34">
        <f t="shared" si="7"/>
        <v>28536174387.180473</v>
      </c>
      <c r="AH38" s="34">
        <f t="shared" si="8"/>
        <v>322013612310.3609</v>
      </c>
      <c r="AI38" s="34">
        <f t="shared" si="9"/>
        <v>249177940726.30286</v>
      </c>
    </row>
    <row r="39" spans="1:35" ht="16.8" x14ac:dyDescent="0.35">
      <c r="A39" s="33" t="s">
        <v>46</v>
      </c>
      <c r="B39" s="50">
        <v>102</v>
      </c>
      <c r="C39">
        <f>VLOOKUP($B39,OPEX!$B$4:$N$124,C$3,FALSE)</f>
        <v>0.2331301672767277</v>
      </c>
      <c r="D39">
        <f>VLOOKUP($B39,CAPEX!$B$4:$N$124,D$3,FALSE)</f>
        <v>0.16771745624262485</v>
      </c>
      <c r="E39">
        <f>VLOOKUP($B39,Ratio!$B$4:$M$126,11,FALSE)</f>
        <v>0.43060146254271237</v>
      </c>
      <c r="F39">
        <f>VLOOKUP($B39,Ratio!$B$4:$M$126,12,FALSE)</f>
        <v>0.56939853745728763</v>
      </c>
      <c r="G39" s="33">
        <f t="shared" si="0"/>
        <v>0.19588426528279335</v>
      </c>
      <c r="H39">
        <f>VLOOKUP($B39,OPEX!$B$4:$N$124,H$3,FALSE)</f>
        <v>0.22711959822507935</v>
      </c>
      <c r="I39" s="36">
        <f>VLOOKUP($B39,CAPEX!$B$4:$N$124,I$3,FALSE)</f>
        <v>0.48490985837795308</v>
      </c>
      <c r="J39" s="36">
        <f>VLOOKUP($B39,Ratio!$B$4:$M$126,11,FALSE)</f>
        <v>0.43060146254271237</v>
      </c>
      <c r="K39" s="36">
        <f>VLOOKUP($B39,Ratio!$B$4:$M$126,12,FALSE)</f>
        <v>0.56939853745728763</v>
      </c>
      <c r="L39" s="33">
        <f t="shared" si="1"/>
        <v>0.37390499532685939</v>
      </c>
      <c r="M39" s="36">
        <f>VLOOKUP($B39,OPEX!$B$4:$N$124,M$3,FALSE)</f>
        <v>9.3804732083469136E-2</v>
      </c>
      <c r="N39" s="36">
        <f>VLOOKUP($B39,CAPEX!$B$4:$N$124,N$3,FALSE)</f>
        <v>0.13173181295696954</v>
      </c>
      <c r="O39" s="36">
        <f>VLOOKUP($B39,Ratio!$B$4:$M$126,11,FALSE)</f>
        <v>0.43060146254271237</v>
      </c>
      <c r="P39" s="36">
        <f>VLOOKUP($B39,Ratio!$B$4:$M$126,12,FALSE)</f>
        <v>0.56939853745728763</v>
      </c>
      <c r="Q39" s="33">
        <f t="shared" si="2"/>
        <v>0.11540035646286453</v>
      </c>
      <c r="R39" s="36">
        <f>VLOOKUP($B39,OPEX!$B$4:$N$124,R$3,FALSE)</f>
        <v>0.15618718622722791</v>
      </c>
      <c r="S39" s="36">
        <f>VLOOKUP($B39,CAPEX!$B$4:$N$124,S$3,FALSE)</f>
        <v>-8.2606246113205523E-2</v>
      </c>
      <c r="T39" s="36">
        <f>VLOOKUP($B39,Ratio!$B$4:$M$126,11,FALSE)</f>
        <v>0.43060146254271237</v>
      </c>
      <c r="U39" s="36">
        <f>VLOOKUP($B39,Ratio!$B$4:$M$126,12,FALSE)</f>
        <v>0.56939853745728763</v>
      </c>
      <c r="V39" s="33">
        <f t="shared" si="3"/>
        <v>2.0218555098179346E-2</v>
      </c>
      <c r="W39">
        <f>VLOOKUP($B39,OPEX!$B$4:$N$124,W$3,FALSE)</f>
        <v>0.34920560252956961</v>
      </c>
      <c r="X39">
        <f>VLOOKUP($B39,CAPEX!$B$4:$N$124,X$3,FALSE)</f>
        <v>-0.11081426897243676</v>
      </c>
      <c r="Y39">
        <f>VLOOKUP($B39,Ratio!$B$4:$M$126,11,FALSE)</f>
        <v>0.43060146254271237</v>
      </c>
      <c r="Z39">
        <f>VLOOKUP($B39,Ratio!$B$4:$M$126,12,FALSE)</f>
        <v>0.56939853745728763</v>
      </c>
      <c r="AA39" s="34">
        <f t="shared" si="4"/>
        <v>8.7270960495037783E-2</v>
      </c>
      <c r="AC39" s="37">
        <f>VLOOKUP($B39,Barrelmiles!$B$4:$I$205,AC$3,0)</f>
        <v>903867507</v>
      </c>
      <c r="AE39" s="34">
        <f t="shared" si="5"/>
        <v>177053422.52168506</v>
      </c>
      <c r="AF39" s="34">
        <f t="shared" si="6"/>
        <v>337960575.98093504</v>
      </c>
      <c r="AG39" s="34">
        <f t="shared" si="7"/>
        <v>104306632.50300071</v>
      </c>
      <c r="AH39" s="34">
        <f t="shared" si="8"/>
        <v>18274894.991733506</v>
      </c>
      <c r="AI39" s="34">
        <f t="shared" si="9"/>
        <v>78881385.496145293</v>
      </c>
    </row>
    <row r="40" spans="1:35" ht="16.8" x14ac:dyDescent="0.35">
      <c r="A40" s="33" t="s">
        <v>47</v>
      </c>
      <c r="B40" s="50">
        <v>103</v>
      </c>
      <c r="C40">
        <f>VLOOKUP($B40,OPEX!$B$4:$N$124,C$3,FALSE)</f>
        <v>0.12777197381308061</v>
      </c>
      <c r="D40">
        <f>VLOOKUP($B40,CAPEX!$B$4:$N$124,D$3,FALSE)</f>
        <v>-9.5101901970109912E-2</v>
      </c>
      <c r="E40">
        <f>VLOOKUP($B40,Ratio!$B$4:$M$126,11,FALSE)</f>
        <v>0.72999459721155469</v>
      </c>
      <c r="F40">
        <f>VLOOKUP($B40,Ratio!$B$4:$M$126,12,FALSE)</f>
        <v>0.27000540278844531</v>
      </c>
      <c r="G40" s="33">
        <f t="shared" si="0"/>
        <v>6.7594823211218333E-2</v>
      </c>
      <c r="H40">
        <f>VLOOKUP($B40,OPEX!$B$4:$N$124,H$3,FALSE)</f>
        <v>0.20083950635347111</v>
      </c>
      <c r="I40" s="36">
        <f>VLOOKUP($B40,CAPEX!$B$4:$N$124,I$3,FALSE)</f>
        <v>0.13171008881039828</v>
      </c>
      <c r="J40" s="36">
        <f>VLOOKUP($B40,Ratio!$B$4:$M$126,11,FALSE)</f>
        <v>0.72999459721155469</v>
      </c>
      <c r="K40" s="36">
        <f>VLOOKUP($B40,Ratio!$B$4:$M$126,12,FALSE)</f>
        <v>0.27000540278844531</v>
      </c>
      <c r="L40" s="33">
        <f t="shared" si="1"/>
        <v>0.18217419012522312</v>
      </c>
      <c r="M40" s="36">
        <f>VLOOKUP($B40,OPEX!$B$4:$N$124,M$3,FALSE)</f>
        <v>0.64936562329952141</v>
      </c>
      <c r="N40" s="36">
        <f>VLOOKUP($B40,CAPEX!$B$4:$N$124,N$3,FALSE)</f>
        <v>0.23768789069916116</v>
      </c>
      <c r="O40" s="36">
        <f>VLOOKUP($B40,Ratio!$B$4:$M$126,11,FALSE)</f>
        <v>0.72999459721155469</v>
      </c>
      <c r="P40" s="36">
        <f>VLOOKUP($B40,Ratio!$B$4:$M$126,12,FALSE)</f>
        <v>0.27000540278844531</v>
      </c>
      <c r="Q40" s="33">
        <f t="shared" si="2"/>
        <v>0.53821041128972724</v>
      </c>
      <c r="R40" s="36">
        <f>VLOOKUP($B40,OPEX!$B$4:$N$124,R$3,FALSE)</f>
        <v>1.2807987056131194</v>
      </c>
      <c r="S40" s="36">
        <f>VLOOKUP($B40,CAPEX!$B$4:$N$124,S$3,FALSE)</f>
        <v>0.72045511080531921</v>
      </c>
      <c r="T40" s="36">
        <f>VLOOKUP($B40,Ratio!$B$4:$M$126,11,FALSE)</f>
        <v>0.72999459721155469</v>
      </c>
      <c r="U40" s="36">
        <f>VLOOKUP($B40,Ratio!$B$4:$M$126,12,FALSE)</f>
        <v>0.27000540278844531</v>
      </c>
      <c r="V40" s="33">
        <f t="shared" si="3"/>
        <v>1.1295029075971139</v>
      </c>
      <c r="W40">
        <f>VLOOKUP($B40,OPEX!$B$4:$N$124,W$3,FALSE)</f>
        <v>1.4741181526997771</v>
      </c>
      <c r="X40">
        <f>VLOOKUP($B40,CAPEX!$B$4:$N$124,X$3,FALSE)</f>
        <v>0.87032963729621937</v>
      </c>
      <c r="Y40">
        <f>VLOOKUP($B40,Ratio!$B$4:$M$126,11,FALSE)</f>
        <v>0.72999459721155469</v>
      </c>
      <c r="Z40">
        <f>VLOOKUP($B40,Ratio!$B$4:$M$126,12,FALSE)</f>
        <v>0.27000540278844531</v>
      </c>
      <c r="AA40" s="34">
        <f t="shared" si="4"/>
        <v>1.3110919913992021</v>
      </c>
      <c r="AC40" s="37">
        <f>VLOOKUP($B40,Barrelmiles!$B$4:$I$205,AC$3,0)</f>
        <v>145824457331</v>
      </c>
      <c r="AE40" s="34">
        <f t="shared" si="5"/>
        <v>9856978413.1607971</v>
      </c>
      <c r="AF40" s="34">
        <f t="shared" si="6"/>
        <v>26565452414.725082</v>
      </c>
      <c r="AG40" s="34">
        <f t="shared" si="7"/>
        <v>78484241156.218796</v>
      </c>
      <c r="AH40" s="34">
        <f t="shared" si="8"/>
        <v>164709148554.13577</v>
      </c>
      <c r="AI40" s="34">
        <f t="shared" si="9"/>
        <v>191189278156.80878</v>
      </c>
    </row>
    <row r="41" spans="1:35" ht="16.8" x14ac:dyDescent="0.35">
      <c r="A41" s="33" t="s">
        <v>49</v>
      </c>
      <c r="B41" s="50">
        <v>107</v>
      </c>
      <c r="C41">
        <f>VLOOKUP($B41,OPEX!$B$4:$N$124,C$3,FALSE)</f>
        <v>0.10083819567418029</v>
      </c>
      <c r="D41">
        <f>VLOOKUP($B41,CAPEX!$B$4:$N$124,D$3,FALSE)</f>
        <v>-4.1225612475099633E-3</v>
      </c>
      <c r="E41">
        <f>VLOOKUP($B41,Ratio!$B$4:$M$126,11,FALSE)</f>
        <v>0.4211246077290744</v>
      </c>
      <c r="F41">
        <f>VLOOKUP($B41,Ratio!$B$4:$M$126,12,FALSE)</f>
        <v>0.57887539227092555</v>
      </c>
      <c r="G41" s="33">
        <f t="shared" si="0"/>
        <v>4.0078996338083574E-2</v>
      </c>
      <c r="H41">
        <f>VLOOKUP($B41,OPEX!$B$4:$N$124,H$3,FALSE)</f>
        <v>0.14846114072071256</v>
      </c>
      <c r="I41" s="36">
        <f>VLOOKUP($B41,CAPEX!$B$4:$N$124,I$3,FALSE)</f>
        <v>-1.1882726859136184E-2</v>
      </c>
      <c r="J41" s="36">
        <f>VLOOKUP($B41,Ratio!$B$4:$M$126,11,FALSE)</f>
        <v>0.4211246077290744</v>
      </c>
      <c r="K41" s="36">
        <f>VLOOKUP($B41,Ratio!$B$4:$M$126,12,FALSE)</f>
        <v>0.57887539227092555</v>
      </c>
      <c r="L41" s="33">
        <f t="shared" si="1"/>
        <v>5.5642021477190273E-2</v>
      </c>
      <c r="M41" s="36">
        <f>VLOOKUP($B41,OPEX!$B$4:$N$124,M$3,FALSE)</f>
        <v>0.27836560402964189</v>
      </c>
      <c r="N41" s="36">
        <f>VLOOKUP($B41,CAPEX!$B$4:$N$124,N$3,FALSE)</f>
        <v>0.15491901171455211</v>
      </c>
      <c r="O41" s="36">
        <f>VLOOKUP($B41,Ratio!$B$4:$M$126,11,FALSE)</f>
        <v>0.4211246077290744</v>
      </c>
      <c r="P41" s="36">
        <f>VLOOKUP($B41,Ratio!$B$4:$M$126,12,FALSE)</f>
        <v>0.57887539227092555</v>
      </c>
      <c r="Q41" s="33">
        <f t="shared" si="2"/>
        <v>0.20690540947873526</v>
      </c>
      <c r="R41" s="36">
        <f>VLOOKUP($B41,OPEX!$B$4:$N$124,R$3,FALSE)</f>
        <v>0.35405284476864213</v>
      </c>
      <c r="S41" s="36">
        <f>VLOOKUP($B41,CAPEX!$B$4:$N$124,S$3,FALSE)</f>
        <v>0.66499081746070288</v>
      </c>
      <c r="T41" s="36">
        <f>VLOOKUP($B41,Ratio!$B$4:$M$126,11,FALSE)</f>
        <v>0.4211246077290744</v>
      </c>
      <c r="U41" s="36">
        <f>VLOOKUP($B41,Ratio!$B$4:$M$126,12,FALSE)</f>
        <v>0.57887539227092555</v>
      </c>
      <c r="V41" s="33">
        <f t="shared" si="3"/>
        <v>0.53404718568268505</v>
      </c>
      <c r="W41">
        <f>VLOOKUP($B41,OPEX!$B$4:$N$124,W$3,FALSE)</f>
        <v>0.57792833853065617</v>
      </c>
      <c r="X41">
        <f>VLOOKUP($B41,CAPEX!$B$4:$N$124,X$3,FALSE)</f>
        <v>0.76975454341020533</v>
      </c>
      <c r="Y41">
        <f>VLOOKUP($B41,Ratio!$B$4:$M$126,11,FALSE)</f>
        <v>0.4211246077290744</v>
      </c>
      <c r="Z41">
        <f>VLOOKUP($B41,Ratio!$B$4:$M$126,12,FALSE)</f>
        <v>0.57887539227092555</v>
      </c>
      <c r="AA41" s="34">
        <f t="shared" si="4"/>
        <v>0.68897180812814818</v>
      </c>
      <c r="AC41" s="37">
        <f>VLOOKUP($B41,Barrelmiles!$B$4:$I$205,AC$3,0)</f>
        <v>104626582200</v>
      </c>
      <c r="AE41" s="34">
        <f t="shared" si="5"/>
        <v>4193328404.8600001</v>
      </c>
      <c r="AF41" s="34">
        <f t="shared" si="6"/>
        <v>5821634533.8574133</v>
      </c>
      <c r="AG41" s="34">
        <f t="shared" si="7"/>
        <v>21647805832.451553</v>
      </c>
      <c r="AH41" s="34">
        <f t="shared" si="8"/>
        <v>55875531771.50811</v>
      </c>
      <c r="AI41" s="34">
        <f t="shared" si="9"/>
        <v>72084765516.602325</v>
      </c>
    </row>
    <row r="42" spans="1:35" ht="16.8" x14ac:dyDescent="0.35">
      <c r="A42" s="33" t="s">
        <v>50</v>
      </c>
      <c r="B42" s="50">
        <v>108</v>
      </c>
      <c r="C42">
        <f>VLOOKUP($B42,OPEX!$B$4:$N$124,C$3,FALSE)</f>
        <v>-0.19336042957874658</v>
      </c>
      <c r="D42">
        <f>VLOOKUP($B42,CAPEX!$B$4:$N$124,D$3,FALSE)</f>
        <v>-6.0495329608577945E-2</v>
      </c>
      <c r="E42">
        <f>VLOOKUP($B42,Ratio!$B$4:$M$126,11,FALSE)</f>
        <v>0.68268445493415575</v>
      </c>
      <c r="F42">
        <f>VLOOKUP($B42,Ratio!$B$4:$M$126,12,FALSE)</f>
        <v>0.31731554506584425</v>
      </c>
      <c r="G42" s="33">
        <f t="shared" si="0"/>
        <v>-0.15120026796148461</v>
      </c>
      <c r="H42">
        <f>VLOOKUP($B42,OPEX!$B$4:$N$124,H$3,FALSE)</f>
        <v>-0.25435913360782092</v>
      </c>
      <c r="I42" s="36">
        <f>VLOOKUP($B42,CAPEX!$B$4:$N$124,I$3,FALSE)</f>
        <v>-5.3294463176859687E-2</v>
      </c>
      <c r="J42" s="36">
        <f>VLOOKUP($B42,Ratio!$B$4:$M$126,11,FALSE)</f>
        <v>0.68268445493415575</v>
      </c>
      <c r="K42" s="36">
        <f>VLOOKUP($B42,Ratio!$B$4:$M$126,12,FALSE)</f>
        <v>0.31731554506584425</v>
      </c>
      <c r="L42" s="33">
        <f t="shared" si="1"/>
        <v>-0.19055818811653613</v>
      </c>
      <c r="M42" s="36">
        <f>VLOOKUP($B42,OPEX!$B$4:$N$124,M$3,FALSE)</f>
        <v>-0.25472387091893856</v>
      </c>
      <c r="N42" s="36">
        <f>VLOOKUP($B42,CAPEX!$B$4:$N$124,N$3,FALSE)</f>
        <v>0.26163837820937413</v>
      </c>
      <c r="O42" s="36">
        <f>VLOOKUP($B42,Ratio!$B$4:$M$126,11,FALSE)</f>
        <v>0.68268445493415575</v>
      </c>
      <c r="P42" s="36">
        <f>VLOOKUP($B42,Ratio!$B$4:$M$126,12,FALSE)</f>
        <v>0.31731554506584425</v>
      </c>
      <c r="Q42" s="33">
        <f t="shared" si="2"/>
        <v>-9.0874102385362754E-2</v>
      </c>
      <c r="R42" s="36">
        <f>VLOOKUP($B42,OPEX!$B$4:$N$124,R$3,FALSE)</f>
        <v>-6.8294194394749555E-2</v>
      </c>
      <c r="S42" s="36">
        <f>VLOOKUP($B42,CAPEX!$B$4:$N$124,S$3,FALSE)</f>
        <v>0.95594185926567532</v>
      </c>
      <c r="T42" s="36">
        <f>VLOOKUP($B42,Ratio!$B$4:$M$126,11,FALSE)</f>
        <v>0.68268445493415575</v>
      </c>
      <c r="U42" s="36">
        <f>VLOOKUP($B42,Ratio!$B$4:$M$126,12,FALSE)</f>
        <v>0.31731554506584425</v>
      </c>
      <c r="V42" s="33">
        <f t="shared" si="3"/>
        <v>0.25671182724859742</v>
      </c>
      <c r="W42">
        <f>VLOOKUP($B42,OPEX!$B$4:$N$124,W$3,FALSE)</f>
        <v>0.4818460849727344</v>
      </c>
      <c r="X42">
        <f>VLOOKUP($B42,CAPEX!$B$4:$N$124,X$3,FALSE)</f>
        <v>1.6961548439143825</v>
      </c>
      <c r="Y42">
        <f>VLOOKUP($B42,Ratio!$B$4:$M$126,11,FALSE)</f>
        <v>0.68268445493415575</v>
      </c>
      <c r="Z42">
        <f>VLOOKUP($B42,Ratio!$B$4:$M$126,12,FALSE)</f>
        <v>0.31731554506584425</v>
      </c>
      <c r="AA42" s="34">
        <f t="shared" si="4"/>
        <v>0.86716513069453227</v>
      </c>
      <c r="AC42" s="37">
        <f>VLOOKUP($B42,Barrelmiles!$B$4:$I$205,AC$3,0)</f>
        <v>62990786545</v>
      </c>
      <c r="AE42" s="34">
        <f t="shared" si="5"/>
        <v>-9524223804.7086792</v>
      </c>
      <c r="AF42" s="34">
        <f t="shared" si="6"/>
        <v>-12003410152.050684</v>
      </c>
      <c r="AG42" s="34">
        <f t="shared" si="7"/>
        <v>-5724231185.8248606</v>
      </c>
      <c r="AH42" s="34">
        <f t="shared" si="8"/>
        <v>16170479913.793316</v>
      </c>
      <c r="AI42" s="34">
        <f t="shared" si="9"/>
        <v>54623413646.846313</v>
      </c>
    </row>
    <row r="43" spans="1:35" ht="16.8" x14ac:dyDescent="0.35">
      <c r="A43" s="33" t="s">
        <v>51</v>
      </c>
      <c r="B43" s="50">
        <v>113</v>
      </c>
      <c r="C43">
        <f>VLOOKUP($B43,OPEX!$B$4:$N$124,C$3,FALSE)</f>
        <v>0.14970655387367859</v>
      </c>
      <c r="D43">
        <f>VLOOKUP($B43,CAPEX!$B$4:$N$124,D$3,FALSE)</f>
        <v>-0.51480954634605924</v>
      </c>
      <c r="E43">
        <f>VLOOKUP($B43,Ratio!$B$4:$M$126,11,FALSE)</f>
        <v>0.76634331717081838</v>
      </c>
      <c r="F43">
        <f>VLOOKUP($B43,Ratio!$B$4:$M$126,12,FALSE)</f>
        <v>0.23365668282918162</v>
      </c>
      <c r="G43" s="33">
        <f t="shared" si="0"/>
        <v>-5.5620737902493528E-3</v>
      </c>
      <c r="H43">
        <f>VLOOKUP($B43,OPEX!$B$4:$N$124,H$3,FALSE)</f>
        <v>-0.88579512265636784</v>
      </c>
      <c r="I43" s="36">
        <f>VLOOKUP($B43,CAPEX!$B$4:$N$124,I$3,FALSE)</f>
        <v>-0.92825415924370147</v>
      </c>
      <c r="J43" s="36">
        <f>VLOOKUP($B43,Ratio!$B$4:$M$126,11,FALSE)</f>
        <v>0.76634331717081838</v>
      </c>
      <c r="K43" s="36">
        <f>VLOOKUP($B43,Ratio!$B$4:$M$126,12,FALSE)</f>
        <v>0.23365668282918162</v>
      </c>
      <c r="L43" s="33">
        <f t="shared" si="1"/>
        <v>-0.89571596030148704</v>
      </c>
      <c r="M43" s="36">
        <f>VLOOKUP($B43,OPEX!$B$4:$N$124,M$3,FALSE)</f>
        <v>-0.88683237238111612</v>
      </c>
      <c r="N43" s="36">
        <f>VLOOKUP($B43,CAPEX!$B$4:$N$124,N$3,FALSE)</f>
        <v>-0.90797965445616446</v>
      </c>
      <c r="O43" s="36">
        <f>VLOOKUP($B43,Ratio!$B$4:$M$126,11,FALSE)</f>
        <v>0.76634331717081838</v>
      </c>
      <c r="P43" s="36">
        <f>VLOOKUP($B43,Ratio!$B$4:$M$126,12,FALSE)</f>
        <v>0.23365668282918162</v>
      </c>
      <c r="Q43" s="33">
        <f t="shared" si="2"/>
        <v>-0.89177357616162489</v>
      </c>
      <c r="R43" s="36">
        <f>VLOOKUP($B43,OPEX!$B$4:$N$124,R$3,FALSE)</f>
        <v>-0.79388757018595257</v>
      </c>
      <c r="S43" s="36">
        <f>VLOOKUP($B43,CAPEX!$B$4:$N$124,S$3,FALSE)</f>
        <v>-0.87552466904109294</v>
      </c>
      <c r="T43" s="36">
        <f>VLOOKUP($B43,Ratio!$B$4:$M$126,11,FALSE)</f>
        <v>0.76634331717081838</v>
      </c>
      <c r="U43" s="36">
        <f>VLOOKUP($B43,Ratio!$B$4:$M$126,12,FALSE)</f>
        <v>0.23365668282918162</v>
      </c>
      <c r="V43" s="33">
        <f t="shared" si="3"/>
        <v>-0.81296262390024265</v>
      </c>
      <c r="W43">
        <f>VLOOKUP($B43,OPEX!$B$4:$N$124,W$3,FALSE)</f>
        <v>-0.68718818467158804</v>
      </c>
      <c r="X43">
        <f>VLOOKUP($B43,CAPEX!$B$4:$N$124,X$3,FALSE)</f>
        <v>-0.86043928033783512</v>
      </c>
      <c r="Y43">
        <f>VLOOKUP($B43,Ratio!$B$4:$M$126,11,FALSE)</f>
        <v>0.76634331717081838</v>
      </c>
      <c r="Z43">
        <f>VLOOKUP($B43,Ratio!$B$4:$M$126,12,FALSE)</f>
        <v>0.23365668282918162</v>
      </c>
      <c r="AA43" s="34">
        <f t="shared" si="4"/>
        <v>-0.72766946098148455</v>
      </c>
      <c r="AC43" s="37">
        <f>VLOOKUP($B43,Barrelmiles!$B$4:$I$205,AC$3,0)</f>
        <v>180137459</v>
      </c>
      <c r="AE43" s="34">
        <f t="shared" si="5"/>
        <v>-1001937.8393460173</v>
      </c>
      <c r="AF43" s="34">
        <f t="shared" si="6"/>
        <v>-161351997.07445475</v>
      </c>
      <c r="AG43" s="34">
        <f t="shared" si="7"/>
        <v>-160641826.01309809</v>
      </c>
      <c r="AH43" s="34">
        <f t="shared" si="8"/>
        <v>-146445021.33136237</v>
      </c>
      <c r="AI43" s="34">
        <f t="shared" si="9"/>
        <v>-131080527.69310427</v>
      </c>
    </row>
    <row r="44" spans="1:35" ht="16.8" x14ac:dyDescent="0.35">
      <c r="A44" s="33" t="s">
        <v>52</v>
      </c>
      <c r="B44" s="50">
        <v>114</v>
      </c>
      <c r="C44">
        <f>VLOOKUP($B44,OPEX!$B$4:$N$124,C$3,FALSE)</f>
        <v>-0.28792967438905137</v>
      </c>
      <c r="D44">
        <f>VLOOKUP($B44,CAPEX!$B$4:$N$124,D$3,FALSE)</f>
        <v>-0.20385646535868712</v>
      </c>
      <c r="E44">
        <f>VLOOKUP($B44,Ratio!$B$4:$M$126,11,FALSE)</f>
        <v>1</v>
      </c>
      <c r="F44">
        <f>VLOOKUP($B44,Ratio!$B$4:$M$126,12,FALSE)</f>
        <v>0</v>
      </c>
      <c r="G44" s="33">
        <f t="shared" si="0"/>
        <v>-0.28792967438905137</v>
      </c>
      <c r="H44">
        <f>VLOOKUP($B44,OPEX!$B$4:$N$124,H$3,FALSE)</f>
        <v>-0.41396837948101012</v>
      </c>
      <c r="I44" s="36">
        <f>VLOOKUP($B44,CAPEX!$B$4:$N$124,I$3,FALSE)</f>
        <v>-0.234773753329477</v>
      </c>
      <c r="J44" s="36">
        <f>VLOOKUP($B44,Ratio!$B$4:$M$126,11,FALSE)</f>
        <v>1</v>
      </c>
      <c r="K44" s="36">
        <f>VLOOKUP($B44,Ratio!$B$4:$M$126,12,FALSE)</f>
        <v>0</v>
      </c>
      <c r="L44" s="33">
        <f t="shared" si="1"/>
        <v>-0.41396837948101012</v>
      </c>
      <c r="M44" s="36">
        <f>VLOOKUP($B44,OPEX!$B$4:$N$124,M$3,FALSE)</f>
        <v>-0.34988224716177713</v>
      </c>
      <c r="N44" s="36">
        <f>VLOOKUP($B44,CAPEX!$B$4:$N$124,N$3,FALSE)</f>
        <v>-0.14378688412211324</v>
      </c>
      <c r="O44" s="36">
        <f>VLOOKUP($B44,Ratio!$B$4:$M$126,11,FALSE)</f>
        <v>1</v>
      </c>
      <c r="P44" s="36">
        <f>VLOOKUP($B44,Ratio!$B$4:$M$126,12,FALSE)</f>
        <v>0</v>
      </c>
      <c r="Q44" s="33">
        <f t="shared" si="2"/>
        <v>-0.34988224716177713</v>
      </c>
      <c r="R44" s="36">
        <f>VLOOKUP($B44,OPEX!$B$4:$N$124,R$3,FALSE)</f>
        <v>4.0923665297844289</v>
      </c>
      <c r="S44" s="36">
        <f>VLOOKUP($B44,CAPEX!$B$4:$N$124,S$3,FALSE)</f>
        <v>2.0262310136742223</v>
      </c>
      <c r="T44" s="36">
        <f>VLOOKUP($B44,Ratio!$B$4:$M$126,11,FALSE)</f>
        <v>1</v>
      </c>
      <c r="U44" s="36">
        <f>VLOOKUP($B44,Ratio!$B$4:$M$126,12,FALSE)</f>
        <v>0</v>
      </c>
      <c r="V44" s="33">
        <f t="shared" si="3"/>
        <v>4.0923665297844289</v>
      </c>
      <c r="W44">
        <f>VLOOKUP($B44,OPEX!$B$4:$N$124,W$3,FALSE)</f>
        <v>6.9866855189030606</v>
      </c>
      <c r="X44">
        <f>VLOOKUP($B44,CAPEX!$B$4:$N$124,X$3,FALSE)</f>
        <v>5.9661652695238709</v>
      </c>
      <c r="Y44">
        <f>VLOOKUP($B44,Ratio!$B$4:$M$126,11,FALSE)</f>
        <v>1</v>
      </c>
      <c r="Z44">
        <f>VLOOKUP($B44,Ratio!$B$4:$M$126,12,FALSE)</f>
        <v>0</v>
      </c>
      <c r="AA44" s="34">
        <f t="shared" si="4"/>
        <v>6.9866855189030606</v>
      </c>
      <c r="AC44" s="37">
        <f>VLOOKUP($B44,Barrelmiles!$B$4:$I$205,AC$3,0)</f>
        <v>24731337633</v>
      </c>
      <c r="AE44" s="34">
        <f t="shared" si="5"/>
        <v>-7120885991.8753824</v>
      </c>
      <c r="AF44" s="34">
        <f t="shared" si="6"/>
        <v>-10237991762.33073</v>
      </c>
      <c r="AG44" s="34">
        <f t="shared" si="7"/>
        <v>-8653055986.350666</v>
      </c>
      <c r="AH44" s="34">
        <f t="shared" si="8"/>
        <v>101209698366.08727</v>
      </c>
      <c r="AI44" s="34">
        <f t="shared" si="9"/>
        <v>172790078503.5834</v>
      </c>
    </row>
    <row r="45" spans="1:35" ht="16.8" x14ac:dyDescent="0.35">
      <c r="A45" s="33" t="s">
        <v>53</v>
      </c>
      <c r="B45" s="50">
        <v>115</v>
      </c>
      <c r="C45">
        <f>VLOOKUP($B45,OPEX!$B$4:$N$124,C$3,FALSE)</f>
        <v>0.36358080973429602</v>
      </c>
      <c r="D45">
        <f>VLOOKUP($B45,CAPEX!$B$4:$N$124,D$3,FALSE)</f>
        <v>0.11021896178403391</v>
      </c>
      <c r="E45">
        <f>VLOOKUP($B45,Ratio!$B$4:$M$126,11,FALSE)</f>
        <v>0.34186426189806757</v>
      </c>
      <c r="F45">
        <f>VLOOKUP($B45,Ratio!$B$4:$M$126,12,FALSE)</f>
        <v>0.65813573810193238</v>
      </c>
      <c r="G45" s="33">
        <f t="shared" si="0"/>
        <v>0.19683432292668068</v>
      </c>
      <c r="H45">
        <f>VLOOKUP($B45,OPEX!$B$4:$N$124,H$3,FALSE)</f>
        <v>0.2792566412628173</v>
      </c>
      <c r="I45" s="36">
        <f>VLOOKUP($B45,CAPEX!$B$4:$N$124,I$3,FALSE)</f>
        <v>2.5729787926571608E-2</v>
      </c>
      <c r="J45" s="36">
        <f>VLOOKUP($B45,Ratio!$B$4:$M$126,11,FALSE)</f>
        <v>0.34186426189806757</v>
      </c>
      <c r="K45" s="36">
        <f>VLOOKUP($B45,Ratio!$B$4:$M$126,12,FALSE)</f>
        <v>0.65813573810193238</v>
      </c>
      <c r="L45" s="33">
        <f t="shared" si="1"/>
        <v>0.11240155851370687</v>
      </c>
      <c r="M45" s="36">
        <f>VLOOKUP($B45,OPEX!$B$4:$N$124,M$3,FALSE)</f>
        <v>6.4920878038040808E-2</v>
      </c>
      <c r="N45" s="36">
        <f>VLOOKUP($B45,CAPEX!$B$4:$N$124,N$3,FALSE)</f>
        <v>-0.12373350132033847</v>
      </c>
      <c r="O45" s="36">
        <f>VLOOKUP($B45,Ratio!$B$4:$M$126,11,FALSE)</f>
        <v>0.34186426189806757</v>
      </c>
      <c r="P45" s="36">
        <f>VLOOKUP($B45,Ratio!$B$4:$M$126,12,FALSE)</f>
        <v>0.65813573810193238</v>
      </c>
      <c r="Q45" s="33">
        <f t="shared" si="2"/>
        <v>-5.9239311167148104E-2</v>
      </c>
      <c r="R45" s="36">
        <f>VLOOKUP($B45,OPEX!$B$4:$N$124,R$3,FALSE)</f>
        <v>8.5359600324613899E-2</v>
      </c>
      <c r="S45" s="36">
        <f>VLOOKUP($B45,CAPEX!$B$4:$N$124,S$3,FALSE)</f>
        <v>-0.15447203325269007</v>
      </c>
      <c r="T45" s="36">
        <f>VLOOKUP($B45,Ratio!$B$4:$M$126,11,FALSE)</f>
        <v>0.34186426189806757</v>
      </c>
      <c r="U45" s="36">
        <f>VLOOKUP($B45,Ratio!$B$4:$M$126,12,FALSE)</f>
        <v>0.65813573810193238</v>
      </c>
      <c r="V45" s="33">
        <f t="shared" si="3"/>
        <v>-7.2482168859977242E-2</v>
      </c>
      <c r="W45">
        <f>VLOOKUP($B45,OPEX!$B$4:$N$124,W$3,FALSE)</f>
        <v>0.13390196341750535</v>
      </c>
      <c r="X45">
        <f>VLOOKUP($B45,CAPEX!$B$4:$N$124,X$3,FALSE)</f>
        <v>-0.17249609101721353</v>
      </c>
      <c r="Y45">
        <f>VLOOKUP($B45,Ratio!$B$4:$M$126,11,FALSE)</f>
        <v>0.34186426189806757</v>
      </c>
      <c r="Z45">
        <f>VLOOKUP($B45,Ratio!$B$4:$M$126,12,FALSE)</f>
        <v>0.65813573810193238</v>
      </c>
      <c r="AA45" s="34">
        <f t="shared" si="4"/>
        <v>-6.7749546290884421E-2</v>
      </c>
      <c r="AC45" s="37">
        <f>VLOOKUP($B45,Barrelmiles!$B$4:$I$205,AC$3,0)</f>
        <v>5821233312</v>
      </c>
      <c r="AE45" s="34">
        <f t="shared" si="5"/>
        <v>1145818517.5657589</v>
      </c>
      <c r="AF45" s="34">
        <f t="shared" si="6"/>
        <v>654315696.74070764</v>
      </c>
      <c r="AG45" s="34">
        <f t="shared" si="7"/>
        <v>-344845851.54613614</v>
      </c>
      <c r="AH45" s="34">
        <f t="shared" si="8"/>
        <v>-421935615.89370859</v>
      </c>
      <c r="AI45" s="34">
        <f t="shared" si="9"/>
        <v>-394385915.74138242</v>
      </c>
    </row>
    <row r="46" spans="1:35" ht="16.8" x14ac:dyDescent="0.35">
      <c r="A46" s="33" t="s">
        <v>56</v>
      </c>
      <c r="B46" s="50">
        <v>122</v>
      </c>
      <c r="C46">
        <f>VLOOKUP($B46,OPEX!$B$4:$N$124,C$3,FALSE)</f>
        <v>-0.1738270029266186</v>
      </c>
      <c r="D46">
        <f>VLOOKUP($B46,CAPEX!$B$4:$N$124,D$3,FALSE)</f>
        <v>-0.11808343686020047</v>
      </c>
      <c r="E46">
        <f>VLOOKUP($B46,Ratio!$B$4:$M$126,11,FALSE)</f>
        <v>0.40228284504435663</v>
      </c>
      <c r="F46">
        <f>VLOOKUP($B46,Ratio!$B$4:$M$126,12,FALSE)</f>
        <v>0.59771715495564337</v>
      </c>
      <c r="G46" s="33">
        <f t="shared" si="0"/>
        <v>-0.1405081172103172</v>
      </c>
      <c r="H46">
        <f>VLOOKUP($B46,OPEX!$B$4:$N$124,H$3,FALSE)</f>
        <v>0.12481847179929949</v>
      </c>
      <c r="I46" s="36">
        <f>VLOOKUP($B46,CAPEX!$B$4:$N$124,I$3,FALSE)</f>
        <v>-8.8248293601913927E-2</v>
      </c>
      <c r="J46" s="36">
        <f>VLOOKUP($B46,Ratio!$B$4:$M$126,11,FALSE)</f>
        <v>0.40228284504435663</v>
      </c>
      <c r="K46" s="36">
        <f>VLOOKUP($B46,Ratio!$B$4:$M$126,12,FALSE)</f>
        <v>0.59771715495564337</v>
      </c>
      <c r="L46" s="33">
        <f t="shared" si="1"/>
        <v>-2.5351890319153109E-3</v>
      </c>
      <c r="M46" s="36">
        <f>VLOOKUP($B46,OPEX!$B$4:$N$124,M$3,FALSE)</f>
        <v>0.21305783019092361</v>
      </c>
      <c r="N46" s="36">
        <f>VLOOKUP($B46,CAPEX!$B$4:$N$124,N$3,FALSE)</f>
        <v>-0.14741250585792945</v>
      </c>
      <c r="O46" s="36">
        <f>VLOOKUP($B46,Ratio!$B$4:$M$126,11,FALSE)</f>
        <v>0.40228284504435663</v>
      </c>
      <c r="P46" s="36">
        <f>VLOOKUP($B46,Ratio!$B$4:$M$126,12,FALSE)</f>
        <v>0.59771715495564337</v>
      </c>
      <c r="Q46" s="33">
        <f t="shared" si="2"/>
        <v>-2.4014735181015351E-3</v>
      </c>
      <c r="R46" s="36">
        <f>VLOOKUP($B46,OPEX!$B$4:$N$124,R$3,FALSE)</f>
        <v>0.38261621229707959</v>
      </c>
      <c r="S46" s="36">
        <f>VLOOKUP($B46,CAPEX!$B$4:$N$124,S$3,FALSE)</f>
        <v>1.6635408177714438E-2</v>
      </c>
      <c r="T46" s="36">
        <f>VLOOKUP($B46,Ratio!$B$4:$M$126,11,FALSE)</f>
        <v>0.40228284504435663</v>
      </c>
      <c r="U46" s="36">
        <f>VLOOKUP($B46,Ratio!$B$4:$M$126,12,FALSE)</f>
        <v>0.59771715495564337</v>
      </c>
      <c r="V46" s="33">
        <f t="shared" si="3"/>
        <v>0.16386320729047404</v>
      </c>
      <c r="W46">
        <f>VLOOKUP($B46,OPEX!$B$4:$N$124,W$3,FALSE)</f>
        <v>0.62569421373264644</v>
      </c>
      <c r="X46">
        <f>VLOOKUP($B46,CAPEX!$B$4:$N$124,X$3,FALSE)</f>
        <v>-5.9103278515649914E-2</v>
      </c>
      <c r="Y46">
        <f>VLOOKUP($B46,Ratio!$B$4:$M$126,11,FALSE)</f>
        <v>0.40228284504435663</v>
      </c>
      <c r="Z46">
        <f>VLOOKUP($B46,Ratio!$B$4:$M$126,12,FALSE)</f>
        <v>0.59771715495564337</v>
      </c>
      <c r="AA46" s="34">
        <f t="shared" si="4"/>
        <v>0.21637900494523549</v>
      </c>
      <c r="AC46" s="37">
        <f>VLOOKUP($B46,Barrelmiles!$B$4:$I$205,AC$3,0)</f>
        <v>3410449068</v>
      </c>
      <c r="AE46" s="34">
        <f t="shared" si="5"/>
        <v>-479195777.38636106</v>
      </c>
      <c r="AF46" s="34">
        <f t="shared" si="6"/>
        <v>-8646133.0710993949</v>
      </c>
      <c r="AG46" s="34">
        <f t="shared" si="7"/>
        <v>-8190103.1216360619</v>
      </c>
      <c r="AH46" s="34">
        <f t="shared" si="8"/>
        <v>558847122.58328795</v>
      </c>
      <c r="AI46" s="34">
        <f t="shared" si="9"/>
        <v>737949575.75024581</v>
      </c>
    </row>
    <row r="47" spans="1:35" ht="16.8" x14ac:dyDescent="0.35">
      <c r="A47" s="33" t="s">
        <v>57</v>
      </c>
      <c r="B47" s="50">
        <v>123</v>
      </c>
      <c r="C47">
        <f>VLOOKUP($B47,OPEX!$B$4:$N$124,C$3,FALSE)</f>
        <v>9.8396307310061895E-2</v>
      </c>
      <c r="D47">
        <f>VLOOKUP($B47,CAPEX!$B$4:$N$124,D$3,FALSE)</f>
        <v>6.1981689447707738E-2</v>
      </c>
      <c r="E47">
        <f>VLOOKUP($B47,Ratio!$B$4:$M$126,11,FALSE)</f>
        <v>0.73187107483659175</v>
      </c>
      <c r="F47">
        <f>VLOOKUP($B47,Ratio!$B$4:$M$126,12,FALSE)</f>
        <v>0.26812892516340825</v>
      </c>
      <c r="G47" s="33">
        <f t="shared" si="0"/>
        <v>8.863249496239263E-2</v>
      </c>
      <c r="H47">
        <f>VLOOKUP($B47,OPEX!$B$4:$N$124,H$3,FALSE)</f>
        <v>7.1036225840387671E-2</v>
      </c>
      <c r="I47" s="36">
        <f>VLOOKUP($B47,CAPEX!$B$4:$N$124,I$3,FALSE)</f>
        <v>5.7786980157598242E-2</v>
      </c>
      <c r="J47" s="36">
        <f>VLOOKUP($B47,Ratio!$B$4:$M$126,11,FALSE)</f>
        <v>0.73187107483659175</v>
      </c>
      <c r="K47" s="36">
        <f>VLOOKUP($B47,Ratio!$B$4:$M$126,12,FALSE)</f>
        <v>0.26812892516340825</v>
      </c>
      <c r="L47" s="33">
        <f t="shared" si="1"/>
        <v>6.7483719836235412E-2</v>
      </c>
      <c r="M47" s="36">
        <f>VLOOKUP($B47,OPEX!$B$4:$N$124,M$3,FALSE)</f>
        <v>9.5878522790743548E-2</v>
      </c>
      <c r="N47" s="36">
        <f>VLOOKUP($B47,CAPEX!$B$4:$N$124,N$3,FALSE)</f>
        <v>0.14097419608164377</v>
      </c>
      <c r="O47" s="36">
        <f>VLOOKUP($B47,Ratio!$B$4:$M$126,11,FALSE)</f>
        <v>0.73187107483659175</v>
      </c>
      <c r="P47" s="36">
        <f>VLOOKUP($B47,Ratio!$B$4:$M$126,12,FALSE)</f>
        <v>0.26812892516340825</v>
      </c>
      <c r="Q47" s="33">
        <f t="shared" si="2"/>
        <v>0.10796997719975285</v>
      </c>
      <c r="R47" s="36">
        <f>VLOOKUP($B47,OPEX!$B$4:$N$124,R$3,FALSE)</f>
        <v>9.3639512134569544E-2</v>
      </c>
      <c r="S47" s="36">
        <f>VLOOKUP($B47,CAPEX!$B$4:$N$124,S$3,FALSE)</f>
        <v>7.5533347508890056E-2</v>
      </c>
      <c r="T47" s="36">
        <f>VLOOKUP($B47,Ratio!$B$4:$M$126,11,FALSE)</f>
        <v>0.73187107483659175</v>
      </c>
      <c r="U47" s="36">
        <f>VLOOKUP($B47,Ratio!$B$4:$M$126,12,FALSE)</f>
        <v>0.26812892516340825</v>
      </c>
      <c r="V47" s="33">
        <f t="shared" si="3"/>
        <v>8.8784725674654383E-2</v>
      </c>
      <c r="W47">
        <f>VLOOKUP($B47,OPEX!$B$4:$N$124,W$3,FALSE)</f>
        <v>0.10167637372100799</v>
      </c>
      <c r="X47">
        <f>VLOOKUP($B47,CAPEX!$B$4:$N$124,X$3,FALSE)</f>
        <v>9.0531465573476216E-2</v>
      </c>
      <c r="Y47">
        <f>VLOOKUP($B47,Ratio!$B$4:$M$126,11,FALSE)</f>
        <v>0.73187107483659175</v>
      </c>
      <c r="Z47">
        <f>VLOOKUP($B47,Ratio!$B$4:$M$126,12,FALSE)</f>
        <v>0.26812892516340825</v>
      </c>
      <c r="AA47" s="34">
        <f t="shared" si="4"/>
        <v>9.8688101478365389E-2</v>
      </c>
      <c r="AC47" s="37">
        <f>VLOOKUP($B47,Barrelmiles!$B$4:$I$205,AC$3,0)</f>
        <v>18294978268</v>
      </c>
      <c r="AE47" s="34">
        <f t="shared" si="5"/>
        <v>1621529569.1755927</v>
      </c>
      <c r="AF47" s="34">
        <f t="shared" si="6"/>
        <v>1234613187.8477273</v>
      </c>
      <c r="AG47" s="34">
        <f t="shared" si="7"/>
        <v>1975308386.4659338</v>
      </c>
      <c r="AH47" s="34">
        <f t="shared" si="8"/>
        <v>1624314626.7481437</v>
      </c>
      <c r="AI47" s="34">
        <f t="shared" si="9"/>
        <v>1805496671.8568735</v>
      </c>
    </row>
    <row r="48" spans="1:35" ht="16.8" x14ac:dyDescent="0.35">
      <c r="A48" s="33" t="s">
        <v>58</v>
      </c>
      <c r="B48" s="50">
        <v>124</v>
      </c>
      <c r="C48">
        <f>VLOOKUP($B48,OPEX!$B$4:$N$124,C$3,FALSE)</f>
        <v>-0.24588633170154775</v>
      </c>
      <c r="D48">
        <f>VLOOKUP($B48,CAPEX!$B$4:$N$124,D$3,FALSE)</f>
        <v>0.13582482539412169</v>
      </c>
      <c r="E48">
        <f>VLOOKUP($B48,Ratio!$B$4:$M$126,11,FALSE)</f>
        <v>0.47145146540739979</v>
      </c>
      <c r="F48">
        <f>VLOOKUP($B48,Ratio!$B$4:$M$126,12,FALSE)</f>
        <v>0.52854853459260021</v>
      </c>
      <c r="G48" s="33">
        <f t="shared" si="0"/>
        <v>-4.4133458980985862E-2</v>
      </c>
      <c r="H48">
        <f>VLOOKUP($B48,OPEX!$B$4:$N$124,H$3,FALSE)</f>
        <v>-0.3520664683255475</v>
      </c>
      <c r="I48" s="36">
        <f>VLOOKUP($B48,CAPEX!$B$4:$N$124,I$3,FALSE)</f>
        <v>8.1805652722295966E-2</v>
      </c>
      <c r="J48" s="36">
        <f>VLOOKUP($B48,Ratio!$B$4:$M$126,11,FALSE)</f>
        <v>0.47145146540739979</v>
      </c>
      <c r="K48" s="36">
        <f>VLOOKUP($B48,Ratio!$B$4:$M$126,12,FALSE)</f>
        <v>0.52854853459260021</v>
      </c>
      <c r="L48" s="33">
        <f t="shared" si="1"/>
        <v>-0.12274399454512659</v>
      </c>
      <c r="M48" s="36">
        <f>VLOOKUP($B48,OPEX!$B$4:$N$124,M$3,FALSE)</f>
        <v>0.50959894656989568</v>
      </c>
      <c r="N48" s="36">
        <f>VLOOKUP($B48,CAPEX!$B$4:$N$124,N$3,FALSE)</f>
        <v>0.13307828498880658</v>
      </c>
      <c r="O48" s="36">
        <f>VLOOKUP($B48,Ratio!$B$4:$M$126,11,FALSE)</f>
        <v>0.47145146540739979</v>
      </c>
      <c r="P48" s="36">
        <f>VLOOKUP($B48,Ratio!$B$4:$M$126,12,FALSE)</f>
        <v>0.52854853459260021</v>
      </c>
      <c r="Q48" s="33">
        <f t="shared" si="2"/>
        <v>0.31058950264737473</v>
      </c>
      <c r="R48" s="36">
        <f>VLOOKUP($B48,OPEX!$B$4:$N$124,R$3,FALSE)</f>
        <v>-0.27027698221401009</v>
      </c>
      <c r="S48" s="36">
        <f>VLOOKUP($B48,CAPEX!$B$4:$N$124,S$3,FALSE)</f>
        <v>0.29617101722053607</v>
      </c>
      <c r="T48" s="36">
        <f>VLOOKUP($B48,Ratio!$B$4:$M$126,11,FALSE)</f>
        <v>0.47145146540739979</v>
      </c>
      <c r="U48" s="36">
        <f>VLOOKUP($B48,Ratio!$B$4:$M$126,12,FALSE)</f>
        <v>0.52854853459260021</v>
      </c>
      <c r="V48" s="33">
        <f t="shared" si="3"/>
        <v>2.9118277810029319E-2</v>
      </c>
      <c r="W48">
        <f>VLOOKUP($B48,OPEX!$B$4:$N$124,W$3,FALSE)</f>
        <v>-0.28596545427269265</v>
      </c>
      <c r="X48">
        <f>VLOOKUP($B48,CAPEX!$B$4:$N$124,X$3,FALSE)</f>
        <v>2.0386771562410892</v>
      </c>
      <c r="Y48">
        <f>VLOOKUP($B48,Ratio!$B$4:$M$126,11,FALSE)</f>
        <v>0.47145146540739979</v>
      </c>
      <c r="Z48">
        <f>VLOOKUP($B48,Ratio!$B$4:$M$126,12,FALSE)</f>
        <v>0.52854853459260021</v>
      </c>
      <c r="AA48" s="34">
        <f t="shared" si="4"/>
        <v>0.94272099096588335</v>
      </c>
      <c r="AC48" s="37">
        <f>VLOOKUP($B48,Barrelmiles!$B$4:$I$205,AC$3,0)</f>
        <v>6300782000</v>
      </c>
      <c r="AE48" s="34">
        <f t="shared" si="5"/>
        <v>-278075303.94513404</v>
      </c>
      <c r="AF48" s="34">
        <f t="shared" si="6"/>
        <v>-773383151.43803179</v>
      </c>
      <c r="AG48" s="34">
        <f t="shared" si="7"/>
        <v>1956956747.6695311</v>
      </c>
      <c r="AH48" s="34">
        <f t="shared" si="8"/>
        <v>183467920.69643214</v>
      </c>
      <c r="AI48" s="34">
        <f t="shared" si="9"/>
        <v>5939879450.9000006</v>
      </c>
    </row>
    <row r="49" spans="1:35" ht="16.8" x14ac:dyDescent="0.35">
      <c r="A49" s="33" t="s">
        <v>59</v>
      </c>
      <c r="B49" s="50">
        <v>131</v>
      </c>
      <c r="C49">
        <f>VLOOKUP($B49,OPEX!$B$4:$N$124,C$3,FALSE)</f>
        <v>-0.19567914872522274</v>
      </c>
      <c r="D49">
        <f>VLOOKUP($B49,CAPEX!$B$4:$N$124,D$3,FALSE)</f>
        <v>-0.10562289956656425</v>
      </c>
      <c r="E49">
        <f>VLOOKUP($B49,Ratio!$B$4:$M$126,11,FALSE)</f>
        <v>0.51094476981013526</v>
      </c>
      <c r="F49">
        <f>VLOOKUP($B49,Ratio!$B$4:$M$126,12,FALSE)</f>
        <v>0.48905523018986474</v>
      </c>
      <c r="G49" s="33">
        <f t="shared" si="0"/>
        <v>-0.15163666906289919</v>
      </c>
      <c r="H49">
        <f>VLOOKUP($B49,OPEX!$B$4:$N$124,H$3,FALSE)</f>
        <v>-0.15878247224375497</v>
      </c>
      <c r="I49" s="36">
        <f>VLOOKUP($B49,CAPEX!$B$4:$N$124,I$3,FALSE)</f>
        <v>-0.13552661523907816</v>
      </c>
      <c r="J49" s="36">
        <f>VLOOKUP($B49,Ratio!$B$4:$M$126,11,FALSE)</f>
        <v>0.51094476981013526</v>
      </c>
      <c r="K49" s="36">
        <f>VLOOKUP($B49,Ratio!$B$4:$M$126,12,FALSE)</f>
        <v>0.48905523018986474</v>
      </c>
      <c r="L49" s="33">
        <f t="shared" si="1"/>
        <v>-0.14740907374307016</v>
      </c>
      <c r="M49" s="36">
        <f>VLOOKUP($B49,OPEX!$B$4:$N$124,M$3,FALSE)</f>
        <v>-0.13854093454301655</v>
      </c>
      <c r="N49" s="36">
        <f>VLOOKUP($B49,CAPEX!$B$4:$N$124,N$3,FALSE)</f>
        <v>0.10300335951142091</v>
      </c>
      <c r="O49" s="36">
        <f>VLOOKUP($B49,Ratio!$B$4:$M$126,11,FALSE)</f>
        <v>0.51094476981013526</v>
      </c>
      <c r="P49" s="36">
        <f>VLOOKUP($B49,Ratio!$B$4:$M$126,12,FALSE)</f>
        <v>0.48905523018986474</v>
      </c>
      <c r="Q49" s="33">
        <f t="shared" si="2"/>
        <v>-2.0412434213175269E-2</v>
      </c>
      <c r="R49" s="36">
        <f>VLOOKUP($B49,OPEX!$B$4:$N$124,R$3,FALSE)</f>
        <v>-3.7791701849549504E-2</v>
      </c>
      <c r="S49" s="36">
        <f>VLOOKUP($B49,CAPEX!$B$4:$N$124,S$3,FALSE)</f>
        <v>0.13298654108243568</v>
      </c>
      <c r="T49" s="36">
        <f>VLOOKUP($B49,Ratio!$B$4:$M$126,11,FALSE)</f>
        <v>0.51094476981013526</v>
      </c>
      <c r="U49" s="36">
        <f>VLOOKUP($B49,Ratio!$B$4:$M$126,12,FALSE)</f>
        <v>0.48905523018986474</v>
      </c>
      <c r="V49" s="33">
        <f t="shared" si="3"/>
        <v>4.572829105897315E-2</v>
      </c>
      <c r="W49">
        <f>VLOOKUP($B49,OPEX!$B$4:$N$124,W$3,FALSE)</f>
        <v>8.1222679940437179E-2</v>
      </c>
      <c r="X49">
        <f>VLOOKUP($B49,CAPEX!$B$4:$N$124,X$3,FALSE)</f>
        <v>0.42167245478693394</v>
      </c>
      <c r="Y49">
        <f>VLOOKUP($B49,Ratio!$B$4:$M$126,11,FALSE)</f>
        <v>0.51094476981013526</v>
      </c>
      <c r="Z49">
        <f>VLOOKUP($B49,Ratio!$B$4:$M$126,12,FALSE)</f>
        <v>0.48905523018986474</v>
      </c>
      <c r="AA49" s="34">
        <f t="shared" si="4"/>
        <v>0.24772142294607827</v>
      </c>
      <c r="AC49" s="37">
        <f>VLOOKUP($B49,Barrelmiles!$B$4:$I$205,AC$3,0)</f>
        <v>17904827052</v>
      </c>
      <c r="AE49" s="34">
        <f t="shared" si="5"/>
        <v>-2715028334.3125687</v>
      </c>
      <c r="AF49" s="34">
        <f t="shared" si="6"/>
        <v>-2639333971.2651854</v>
      </c>
      <c r="AG49" s="34">
        <f t="shared" si="7"/>
        <v>-365481104.2972309</v>
      </c>
      <c r="AH49" s="34">
        <f t="shared" si="8"/>
        <v>818757142.79443216</v>
      </c>
      <c r="AI49" s="34">
        <f t="shared" si="9"/>
        <v>4435409234.9248753</v>
      </c>
    </row>
    <row r="50" spans="1:35" ht="16.8" x14ac:dyDescent="0.35">
      <c r="A50" s="33" t="s">
        <v>60</v>
      </c>
      <c r="B50" s="50">
        <v>132</v>
      </c>
      <c r="C50">
        <f>VLOOKUP($B50,OPEX!$B$4:$N$124,C$3,FALSE)</f>
        <v>-5.9774464705095218E-2</v>
      </c>
      <c r="D50">
        <f>VLOOKUP($B50,CAPEX!$B$4:$N$124,D$3,FALSE)</f>
        <v>8.7475809474230143E-2</v>
      </c>
      <c r="E50">
        <f>VLOOKUP($B50,Ratio!$B$4:$M$126,11,FALSE)</f>
        <v>0.3919825468777387</v>
      </c>
      <c r="F50">
        <f>VLOOKUP($B50,Ratio!$B$4:$M$126,12,FALSE)</f>
        <v>0.6080174531222613</v>
      </c>
      <c r="G50" s="33">
        <f t="shared" si="0"/>
        <v>2.9756271972972866E-2</v>
      </c>
      <c r="H50">
        <f>VLOOKUP($B50,OPEX!$B$4:$N$124,H$3,FALSE)</f>
        <v>0.34410845796626166</v>
      </c>
      <c r="I50" s="36">
        <f>VLOOKUP($B50,CAPEX!$B$4:$N$124,I$3,FALSE)</f>
        <v>0.16297344608146552</v>
      </c>
      <c r="J50" s="36">
        <f>VLOOKUP($B50,Ratio!$B$4:$M$126,11,FALSE)</f>
        <v>0.3919825468777387</v>
      </c>
      <c r="K50" s="36">
        <f>VLOOKUP($B50,Ratio!$B$4:$M$126,12,FALSE)</f>
        <v>0.6080174531222613</v>
      </c>
      <c r="L50" s="33">
        <f t="shared" si="1"/>
        <v>0.23397520936879737</v>
      </c>
      <c r="M50" s="36">
        <f>VLOOKUP($B50,OPEX!$B$4:$N$124,M$3,FALSE)</f>
        <v>0.38697040794215842</v>
      </c>
      <c r="N50" s="36">
        <f>VLOOKUP($B50,CAPEX!$B$4:$N$124,N$3,FALSE)</f>
        <v>-2.4741772977844793E-2</v>
      </c>
      <c r="O50" s="36">
        <f>VLOOKUP($B50,Ratio!$B$4:$M$126,11,FALSE)</f>
        <v>0.3919825468777387</v>
      </c>
      <c r="P50" s="36">
        <f>VLOOKUP($B50,Ratio!$B$4:$M$126,12,FALSE)</f>
        <v>0.6080174531222613</v>
      </c>
      <c r="Q50" s="33">
        <f t="shared" si="2"/>
        <v>0.13664221627976639</v>
      </c>
      <c r="R50" s="36">
        <f>VLOOKUP($B50,OPEX!$B$4:$N$124,R$3,FALSE)</f>
        <v>0.19807114456352876</v>
      </c>
      <c r="S50" s="36">
        <f>VLOOKUP($B50,CAPEX!$B$4:$N$124,S$3,FALSE)</f>
        <v>-0.12244947522241768</v>
      </c>
      <c r="T50" s="36">
        <f>VLOOKUP($B50,Ratio!$B$4:$M$126,11,FALSE)</f>
        <v>0.3919825468777387</v>
      </c>
      <c r="U50" s="36">
        <f>VLOOKUP($B50,Ratio!$B$4:$M$126,12,FALSE)</f>
        <v>0.6080174531222613</v>
      </c>
      <c r="V50" s="33">
        <f t="shared" si="3"/>
        <v>3.1890136481089321E-3</v>
      </c>
      <c r="W50">
        <f>VLOOKUP($B50,OPEX!$B$4:$N$124,W$3,FALSE)</f>
        <v>0.36487016480436979</v>
      </c>
      <c r="X50">
        <f>VLOOKUP($B50,CAPEX!$B$4:$N$124,X$3,FALSE)</f>
        <v>-7.775647473100164E-2</v>
      </c>
      <c r="Y50">
        <f>VLOOKUP($B50,Ratio!$B$4:$M$126,11,FALSE)</f>
        <v>0.3919825468777387</v>
      </c>
      <c r="Z50">
        <f>VLOOKUP($B50,Ratio!$B$4:$M$126,12,FALSE)</f>
        <v>0.6080174531222613</v>
      </c>
      <c r="AA50" s="34">
        <f t="shared" si="4"/>
        <v>9.5745442750008056E-2</v>
      </c>
      <c r="AC50" s="37">
        <f>VLOOKUP($B50,Barrelmiles!$B$4:$I$205,AC$3,0)</f>
        <v>4234601955</v>
      </c>
      <c r="AE50" s="34">
        <f t="shared" si="5"/>
        <v>126005967.4702626</v>
      </c>
      <c r="AF50" s="34">
        <f t="shared" si="6"/>
        <v>990791879.01464367</v>
      </c>
      <c r="AG50" s="34">
        <f t="shared" si="7"/>
        <v>578625396.19383156</v>
      </c>
      <c r="AH50" s="34">
        <f t="shared" si="8"/>
        <v>13504203.428803766</v>
      </c>
      <c r="AI50" s="34">
        <f t="shared" si="9"/>
        <v>405443839.0515247</v>
      </c>
    </row>
    <row r="51" spans="1:35" ht="16.8" x14ac:dyDescent="0.35">
      <c r="A51" s="33" t="s">
        <v>61</v>
      </c>
      <c r="B51" s="50">
        <v>133</v>
      </c>
      <c r="C51">
        <f>VLOOKUP($B51,OPEX!$B$4:$N$124,C$3,FALSE)</f>
        <v>-8.0676276143619538E-2</v>
      </c>
      <c r="D51">
        <f>VLOOKUP($B51,CAPEX!$B$4:$N$124,D$3,FALSE)</f>
        <v>-8.0821599452695375E-2</v>
      </c>
      <c r="E51">
        <f>VLOOKUP($B51,Ratio!$B$4:$M$126,11,FALSE)</f>
        <v>0.72499374812938355</v>
      </c>
      <c r="F51">
        <f>VLOOKUP($B51,Ratio!$B$4:$M$126,12,FALSE)</f>
        <v>0.27500625187061645</v>
      </c>
      <c r="G51" s="33">
        <f t="shared" si="0"/>
        <v>-8.0716240962157917E-2</v>
      </c>
      <c r="H51">
        <f>VLOOKUP($B51,OPEX!$B$4:$N$124,H$3,FALSE)</f>
        <v>-7.4051273140397514E-2</v>
      </c>
      <c r="I51" s="36">
        <f>VLOOKUP($B51,CAPEX!$B$4:$N$124,I$3,FALSE)</f>
        <v>-0.13192310644569166</v>
      </c>
      <c r="J51" s="36">
        <f>VLOOKUP($B51,Ratio!$B$4:$M$126,11,FALSE)</f>
        <v>0.72499374812938355</v>
      </c>
      <c r="K51" s="36">
        <f>VLOOKUP($B51,Ratio!$B$4:$M$126,12,FALSE)</f>
        <v>0.27500625187061645</v>
      </c>
      <c r="L51" s="33">
        <f t="shared" si="1"/>
        <v>-8.9966389106567568E-2</v>
      </c>
      <c r="M51" s="36">
        <f>VLOOKUP($B51,OPEX!$B$4:$N$124,M$3,FALSE)</f>
        <v>-3.986508454749263E-2</v>
      </c>
      <c r="N51" s="36">
        <f>VLOOKUP($B51,CAPEX!$B$4:$N$124,N$3,FALSE)</f>
        <v>-0.20118093634983006</v>
      </c>
      <c r="O51" s="36">
        <f>VLOOKUP($B51,Ratio!$B$4:$M$126,11,FALSE)</f>
        <v>0.72499374812938355</v>
      </c>
      <c r="P51" s="36">
        <f>VLOOKUP($B51,Ratio!$B$4:$M$126,12,FALSE)</f>
        <v>0.27500625187061645</v>
      </c>
      <c r="Q51" s="33">
        <f t="shared" si="2"/>
        <v>-8.4227952318969276E-2</v>
      </c>
      <c r="R51" s="36">
        <f>VLOOKUP($B51,OPEX!$B$4:$N$124,R$3,FALSE)</f>
        <v>-2.0391063625127184E-2</v>
      </c>
      <c r="S51" s="36">
        <f>VLOOKUP($B51,CAPEX!$B$4:$N$124,S$3,FALSE)</f>
        <v>-0.30014597052297737</v>
      </c>
      <c r="T51" s="36">
        <f>VLOOKUP($B51,Ratio!$B$4:$M$126,11,FALSE)</f>
        <v>0.72499374812938355</v>
      </c>
      <c r="U51" s="36">
        <f>VLOOKUP($B51,Ratio!$B$4:$M$126,12,FALSE)</f>
        <v>0.27500625187061645</v>
      </c>
      <c r="V51" s="33">
        <f t="shared" si="3"/>
        <v>-9.7325412013518228E-2</v>
      </c>
      <c r="W51">
        <f>VLOOKUP($B51,OPEX!$B$4:$N$124,W$3,FALSE)</f>
        <v>0.14904427655723318</v>
      </c>
      <c r="X51">
        <f>VLOOKUP($B51,CAPEX!$B$4:$N$124,X$3,FALSE)</f>
        <v>-0.32215019329968653</v>
      </c>
      <c r="Y51">
        <f>VLOOKUP($B51,Ratio!$B$4:$M$126,11,FALSE)</f>
        <v>0.72499374812938355</v>
      </c>
      <c r="Z51">
        <f>VLOOKUP($B51,Ratio!$B$4:$M$126,12,FALSE)</f>
        <v>0.27500625187061645</v>
      </c>
      <c r="AA51" s="34">
        <f t="shared" si="4"/>
        <v>1.9462851499719533E-2</v>
      </c>
      <c r="AC51" s="37">
        <f>VLOOKUP($B51,Barrelmiles!$B$4:$I$205,AC$3,0)</f>
        <v>105937948871</v>
      </c>
      <c r="AE51" s="34">
        <f t="shared" si="5"/>
        <v>-8550913008.1084013</v>
      </c>
      <c r="AF51" s="34">
        <f t="shared" si="6"/>
        <v>-9530854729.2800465</v>
      </c>
      <c r="AG51" s="34">
        <f t="shared" si="7"/>
        <v>-8922936506.2759933</v>
      </c>
      <c r="AH51" s="34">
        <f t="shared" si="8"/>
        <v>-10310454521.737103</v>
      </c>
      <c r="AI51" s="34">
        <f t="shared" si="9"/>
        <v>2061854567.0611537</v>
      </c>
    </row>
    <row r="52" spans="1:35" ht="16.8" x14ac:dyDescent="0.35">
      <c r="A52" s="33" t="s">
        <v>62</v>
      </c>
      <c r="B52" s="50">
        <v>134</v>
      </c>
      <c r="C52">
        <f>VLOOKUP($B52,OPEX!$B$4:$N$124,C$3,FALSE)</f>
        <v>-9.7115072032649893E-3</v>
      </c>
      <c r="D52">
        <f>VLOOKUP($B52,CAPEX!$B$4:$N$124,D$3,FALSE)</f>
        <v>-8.7301229444621348E-2</v>
      </c>
      <c r="E52">
        <f>VLOOKUP($B52,Ratio!$B$4:$M$126,11,FALSE)</f>
        <v>0.64688312876774579</v>
      </c>
      <c r="F52">
        <f>VLOOKUP($B52,Ratio!$B$4:$M$126,12,FALSE)</f>
        <v>0.35311687123225421</v>
      </c>
      <c r="G52" s="33">
        <f t="shared" si="0"/>
        <v>-3.7109747160912393E-2</v>
      </c>
      <c r="H52">
        <f>VLOOKUP($B52,OPEX!$B$4:$N$124,H$3,FALSE)</f>
        <v>5.848543713100595E-2</v>
      </c>
      <c r="I52" s="36">
        <f>VLOOKUP($B52,CAPEX!$B$4:$N$124,I$3,FALSE)</f>
        <v>-0.15350771086202264</v>
      </c>
      <c r="J52" s="36">
        <f>VLOOKUP($B52,Ratio!$B$4:$M$126,11,FALSE)</f>
        <v>0.64688312876774579</v>
      </c>
      <c r="K52" s="36">
        <f>VLOOKUP($B52,Ratio!$B$4:$M$126,12,FALSE)</f>
        <v>0.35311687123225421</v>
      </c>
      <c r="L52" s="33">
        <f t="shared" si="1"/>
        <v>-1.6372920010968538E-2</v>
      </c>
      <c r="M52" s="36">
        <f>VLOOKUP($B52,OPEX!$B$4:$N$124,M$3,FALSE)</f>
        <v>0.19784014285683571</v>
      </c>
      <c r="N52" s="36">
        <f>VLOOKUP($B52,CAPEX!$B$4:$N$124,N$3,FALSE)</f>
        <v>-0.22679221999823082</v>
      </c>
      <c r="O52" s="36">
        <f>VLOOKUP($B52,Ratio!$B$4:$M$126,11,FALSE)</f>
        <v>0.64688312876774579</v>
      </c>
      <c r="P52" s="36">
        <f>VLOOKUP($B52,Ratio!$B$4:$M$126,12,FALSE)</f>
        <v>0.35311687123225421</v>
      </c>
      <c r="Q52" s="33">
        <f t="shared" si="2"/>
        <v>4.7895291461495335E-2</v>
      </c>
      <c r="R52" s="36">
        <f>VLOOKUP($B52,OPEX!$B$4:$N$124,R$3,FALSE)</f>
        <v>0.10287475012120477</v>
      </c>
      <c r="S52" s="36">
        <f>VLOOKUP($B52,CAPEX!$B$4:$N$124,S$3,FALSE)</f>
        <v>-0.26729339021151899</v>
      </c>
      <c r="T52" s="36">
        <f>VLOOKUP($B52,Ratio!$B$4:$M$126,11,FALSE)</f>
        <v>0.64688312876774579</v>
      </c>
      <c r="U52" s="36">
        <f>VLOOKUP($B52,Ratio!$B$4:$M$126,12,FALSE)</f>
        <v>0.35311687123225421</v>
      </c>
      <c r="V52" s="33">
        <f t="shared" si="3"/>
        <v>-2.7837865422948652E-2</v>
      </c>
      <c r="W52">
        <f>VLOOKUP($B52,OPEX!$B$4:$N$124,W$3,FALSE)</f>
        <v>0.16592390519810277</v>
      </c>
      <c r="X52">
        <f>VLOOKUP($B52,CAPEX!$B$4:$N$124,X$3,FALSE)</f>
        <v>-0.24813062424708313</v>
      </c>
      <c r="Y52">
        <f>VLOOKUP($B52,Ratio!$B$4:$M$126,11,FALSE)</f>
        <v>0.64688312876774579</v>
      </c>
      <c r="Z52">
        <f>VLOOKUP($B52,Ratio!$B$4:$M$126,12,FALSE)</f>
        <v>0.35311687123225421</v>
      </c>
      <c r="AA52" s="34">
        <f t="shared" si="4"/>
        <v>1.9714265240875453E-2</v>
      </c>
      <c r="AC52" s="37">
        <f>VLOOKUP($B52,Barrelmiles!$B$4:$I$205,AC$3,0)</f>
        <v>45475356559</v>
      </c>
      <c r="AE52" s="34">
        <f t="shared" si="5"/>
        <v>-1687578983.9568291</v>
      </c>
      <c r="AF52" s="34">
        <f t="shared" si="6"/>
        <v>-744564375.41078043</v>
      </c>
      <c r="AG52" s="34">
        <f t="shared" si="7"/>
        <v>2178055456.7087288</v>
      </c>
      <c r="AH52" s="34">
        <f t="shared" si="8"/>
        <v>-1265936855.9500473</v>
      </c>
      <c r="AI52" s="34">
        <f t="shared" si="9"/>
        <v>896513241.12751126</v>
      </c>
    </row>
    <row r="53" spans="1:35" ht="16.8" x14ac:dyDescent="0.35">
      <c r="A53" s="33" t="s">
        <v>63</v>
      </c>
      <c r="B53" s="50">
        <v>136</v>
      </c>
      <c r="C53">
        <f>VLOOKUP($B53,OPEX!$B$4:$N$124,C$3,FALSE)</f>
        <v>-0.48978790603294448</v>
      </c>
      <c r="D53">
        <f>VLOOKUP($B53,CAPEX!$B$4:$N$124,D$3,FALSE)</f>
        <v>0</v>
      </c>
      <c r="E53">
        <f>VLOOKUP($B53,Ratio!$B$4:$M$126,11,FALSE)</f>
        <v>1</v>
      </c>
      <c r="F53">
        <f>VLOOKUP($B53,Ratio!$B$4:$M$126,12,FALSE)</f>
        <v>0</v>
      </c>
      <c r="G53" s="33">
        <f t="shared" si="0"/>
        <v>-0.48978790603294448</v>
      </c>
      <c r="H53">
        <f>VLOOKUP($B53,OPEX!$B$4:$N$124,H$3,FALSE)</f>
        <v>-0.57167935223508204</v>
      </c>
      <c r="I53" s="36">
        <f>VLOOKUP($B53,CAPEX!$B$4:$N$124,I$3,FALSE)</f>
        <v>0</v>
      </c>
      <c r="J53" s="36">
        <f>VLOOKUP($B53,Ratio!$B$4:$M$126,11,FALSE)</f>
        <v>1</v>
      </c>
      <c r="K53" s="36">
        <f>VLOOKUP($B53,Ratio!$B$4:$M$126,12,FALSE)</f>
        <v>0</v>
      </c>
      <c r="L53" s="33">
        <f t="shared" si="1"/>
        <v>-0.57167935223508204</v>
      </c>
      <c r="M53" s="36">
        <f>VLOOKUP($B53,OPEX!$B$4:$N$124,M$3,FALSE)</f>
        <v>-0.50676429432149617</v>
      </c>
      <c r="N53" s="36">
        <f>VLOOKUP($B53,CAPEX!$B$4:$N$124,N$3,FALSE)</f>
        <v>0</v>
      </c>
      <c r="O53" s="36">
        <f>VLOOKUP($B53,Ratio!$B$4:$M$126,11,FALSE)</f>
        <v>1</v>
      </c>
      <c r="P53" s="36">
        <f>VLOOKUP($B53,Ratio!$B$4:$M$126,12,FALSE)</f>
        <v>0</v>
      </c>
      <c r="Q53" s="33">
        <f t="shared" si="2"/>
        <v>-0.50676429432149617</v>
      </c>
      <c r="R53" s="36">
        <f>VLOOKUP($B53,OPEX!$B$4:$N$124,R$3,FALSE)</f>
        <v>-4.938810246104005E-2</v>
      </c>
      <c r="S53" s="36">
        <f>VLOOKUP($B53,CAPEX!$B$4:$N$124,S$3,FALSE)</f>
        <v>0</v>
      </c>
      <c r="T53" s="36">
        <f>VLOOKUP($B53,Ratio!$B$4:$M$126,11,FALSE)</f>
        <v>1</v>
      </c>
      <c r="U53" s="36">
        <f>VLOOKUP($B53,Ratio!$B$4:$M$126,12,FALSE)</f>
        <v>0</v>
      </c>
      <c r="V53" s="33">
        <f t="shared" si="3"/>
        <v>-4.938810246104005E-2</v>
      </c>
      <c r="W53">
        <f>VLOOKUP($B53,OPEX!$B$4:$N$124,W$3,FALSE)</f>
        <v>5.7927100442124457E-2</v>
      </c>
      <c r="X53">
        <f>VLOOKUP($B53,CAPEX!$B$4:$N$124,X$3,FALSE)</f>
        <v>0</v>
      </c>
      <c r="Y53">
        <f>VLOOKUP($B53,Ratio!$B$4:$M$126,11,FALSE)</f>
        <v>1</v>
      </c>
      <c r="Z53">
        <f>VLOOKUP($B53,Ratio!$B$4:$M$126,12,FALSE)</f>
        <v>0</v>
      </c>
      <c r="AA53" s="34">
        <f t="shared" si="4"/>
        <v>5.7927100442124457E-2</v>
      </c>
      <c r="AC53" s="37">
        <f>VLOOKUP($B53,Barrelmiles!$B$4:$I$205,AC$3,0)</f>
        <v>64265242</v>
      </c>
      <c r="AE53" s="34">
        <f t="shared" si="5"/>
        <v>-31476338.309880435</v>
      </c>
      <c r="AF53" s="34">
        <f t="shared" si="6"/>
        <v>-36739111.917790785</v>
      </c>
      <c r="AG53" s="34">
        <f t="shared" si="7"/>
        <v>-32567330.011530176</v>
      </c>
      <c r="AH53" s="34">
        <f t="shared" si="8"/>
        <v>-3173938.3565795342</v>
      </c>
      <c r="AI53" s="34">
        <f t="shared" si="9"/>
        <v>3722699.1282714354</v>
      </c>
    </row>
    <row r="54" spans="1:35" ht="16.8" x14ac:dyDescent="0.35">
      <c r="A54" s="33" t="s">
        <v>64</v>
      </c>
      <c r="B54" s="50">
        <v>139</v>
      </c>
      <c r="C54">
        <f>VLOOKUP($B54,OPEX!$B$4:$N$124,C$3,FALSE)</f>
        <v>0.10679953498468331</v>
      </c>
      <c r="D54">
        <f>VLOOKUP($B54,CAPEX!$B$4:$N$124,D$3,FALSE)</f>
        <v>5.7340918500767758E-2</v>
      </c>
      <c r="E54">
        <f>VLOOKUP($B54,Ratio!$B$4:$M$126,11,FALSE)</f>
        <v>0.57100774473981675</v>
      </c>
      <c r="F54">
        <f>VLOOKUP($B54,Ratio!$B$4:$M$126,12,FALSE)</f>
        <v>0.42899225526018325</v>
      </c>
      <c r="G54" s="33">
        <f t="shared" si="0"/>
        <v>8.558217155719991E-2</v>
      </c>
      <c r="H54">
        <f>VLOOKUP($B54,OPEX!$B$4:$N$124,H$3,FALSE)</f>
        <v>-0.28815281510863211</v>
      </c>
      <c r="I54" s="36">
        <f>VLOOKUP($B54,CAPEX!$B$4:$N$124,I$3,FALSE)</f>
        <v>-0.49821474758439821</v>
      </c>
      <c r="J54" s="36">
        <f>VLOOKUP($B54,Ratio!$B$4:$M$126,11,FALSE)</f>
        <v>0.57100774473981675</v>
      </c>
      <c r="K54" s="36">
        <f>VLOOKUP($B54,Ratio!$B$4:$M$126,12,FALSE)</f>
        <v>0.42899225526018325</v>
      </c>
      <c r="L54" s="33">
        <f t="shared" si="1"/>
        <v>-0.37826775726572337</v>
      </c>
      <c r="M54" s="36">
        <f>VLOOKUP($B54,OPEX!$B$4:$N$124,M$3,FALSE)</f>
        <v>-0.38036515156023853</v>
      </c>
      <c r="N54" s="36">
        <f>VLOOKUP($B54,CAPEX!$B$4:$N$124,N$3,FALSE)</f>
        <v>-0.49448504266353766</v>
      </c>
      <c r="O54" s="36">
        <f>VLOOKUP($B54,Ratio!$B$4:$M$126,11,FALSE)</f>
        <v>0.57100774473981675</v>
      </c>
      <c r="P54" s="36">
        <f>VLOOKUP($B54,Ratio!$B$4:$M$126,12,FALSE)</f>
        <v>0.42899225526018325</v>
      </c>
      <c r="Q54" s="33">
        <f t="shared" si="2"/>
        <v>-0.42932170101468936</v>
      </c>
      <c r="R54" s="36">
        <f>VLOOKUP($B54,OPEX!$B$4:$N$124,R$3,FALSE)</f>
        <v>-0.30590083841764742</v>
      </c>
      <c r="S54" s="36">
        <f>VLOOKUP($B54,CAPEX!$B$4:$N$124,S$3,FALSE)</f>
        <v>-0.46949724632749118</v>
      </c>
      <c r="T54" s="36">
        <f>VLOOKUP($B54,Ratio!$B$4:$M$126,11,FALSE)</f>
        <v>0.57100774473981675</v>
      </c>
      <c r="U54" s="36">
        <f>VLOOKUP($B54,Ratio!$B$4:$M$126,12,FALSE)</f>
        <v>0.42899225526018325</v>
      </c>
      <c r="V54" s="33">
        <f t="shared" si="3"/>
        <v>-0.37608243039935618</v>
      </c>
      <c r="W54">
        <f>VLOOKUP($B54,OPEX!$B$4:$N$124,W$3,FALSE)</f>
        <v>-2.1420205641663928E-2</v>
      </c>
      <c r="X54">
        <f>VLOOKUP($B54,CAPEX!$B$4:$N$124,X$3,FALSE)</f>
        <v>-0.15426227554741148</v>
      </c>
      <c r="Y54">
        <f>VLOOKUP($B54,Ratio!$B$4:$M$126,11,FALSE)</f>
        <v>0.57100774473981675</v>
      </c>
      <c r="Z54">
        <f>VLOOKUP($B54,Ratio!$B$4:$M$126,12,FALSE)</f>
        <v>0.42899225526018325</v>
      </c>
      <c r="AA54" s="34">
        <f t="shared" si="4"/>
        <v>-7.8408424803961485E-2</v>
      </c>
      <c r="AC54" s="37">
        <f>VLOOKUP($B54,Barrelmiles!$B$4:$I$205,AC$3,0)</f>
        <v>17804302444</v>
      </c>
      <c r="AE54" s="34">
        <f t="shared" si="5"/>
        <v>1523730866.2186816</v>
      </c>
      <c r="AF54" s="34">
        <f t="shared" si="6"/>
        <v>-6734793555.1725178</v>
      </c>
      <c r="AG54" s="34">
        <f t="shared" si="7"/>
        <v>-7643773410.6380711</v>
      </c>
      <c r="AH54" s="34">
        <f t="shared" si="8"/>
        <v>-6695885334.7047176</v>
      </c>
      <c r="AI54" s="34">
        <f t="shared" si="9"/>
        <v>-1396007309.3673618</v>
      </c>
    </row>
    <row r="55" spans="1:35" ht="16.8" x14ac:dyDescent="0.35">
      <c r="A55" s="33" t="s">
        <v>65</v>
      </c>
      <c r="B55" s="50">
        <v>142</v>
      </c>
      <c r="C55">
        <f>VLOOKUP($B55,OPEX!$B$4:$N$124,C$3,FALSE)</f>
        <v>0.29653346984716267</v>
      </c>
      <c r="D55">
        <f>VLOOKUP($B55,CAPEX!$B$4:$N$124,D$3,FALSE)</f>
        <v>-9.5443981636911771E-2</v>
      </c>
      <c r="E55">
        <f>VLOOKUP($B55,Ratio!$B$4:$M$126,11,FALSE)</f>
        <v>0.50917766010120025</v>
      </c>
      <c r="F55">
        <f>VLOOKUP($B55,Ratio!$B$4:$M$126,12,FALSE)</f>
        <v>0.49082233989879975</v>
      </c>
      <c r="G55" s="33">
        <f t="shared" si="0"/>
        <v>0.10414217992218097</v>
      </c>
      <c r="H55">
        <f>VLOOKUP($B55,OPEX!$B$4:$N$124,H$3,FALSE)</f>
        <v>0.29038549663563035</v>
      </c>
      <c r="I55" s="36">
        <f>VLOOKUP($B55,CAPEX!$B$4:$N$124,I$3,FALSE)</f>
        <v>2.5321013023096212E-2</v>
      </c>
      <c r="J55" s="36">
        <f>VLOOKUP($B55,Ratio!$B$4:$M$126,11,FALSE)</f>
        <v>0.50917766010120025</v>
      </c>
      <c r="K55" s="36">
        <f>VLOOKUP($B55,Ratio!$B$4:$M$126,12,FALSE)</f>
        <v>0.49082233989879975</v>
      </c>
      <c r="L55" s="33">
        <f t="shared" si="1"/>
        <v>0.16028592656485929</v>
      </c>
      <c r="M55" s="36">
        <f>VLOOKUP($B55,OPEX!$B$4:$N$124,M$3,FALSE)</f>
        <v>0.20164211547773536</v>
      </c>
      <c r="N55" s="36">
        <f>VLOOKUP($B55,CAPEX!$B$4:$N$124,N$3,FALSE)</f>
        <v>7.0523247720713139E-2</v>
      </c>
      <c r="O55" s="36">
        <f>VLOOKUP($B55,Ratio!$B$4:$M$126,11,FALSE)</f>
        <v>0.50917766010120025</v>
      </c>
      <c r="P55" s="36">
        <f>VLOOKUP($B55,Ratio!$B$4:$M$126,12,FALSE)</f>
        <v>0.49082233989879975</v>
      </c>
      <c r="Q55" s="33">
        <f t="shared" si="2"/>
        <v>0.13728604600035244</v>
      </c>
      <c r="R55" s="36">
        <f>VLOOKUP($B55,OPEX!$B$4:$N$124,R$3,FALSE)</f>
        <v>0.37352523546544725</v>
      </c>
      <c r="S55" s="36">
        <f>VLOOKUP($B55,CAPEX!$B$4:$N$124,S$3,FALSE)</f>
        <v>0.11521016176778508</v>
      </c>
      <c r="T55" s="36">
        <f>VLOOKUP($B55,Ratio!$B$4:$M$126,11,FALSE)</f>
        <v>0.50917766010120025</v>
      </c>
      <c r="U55" s="36">
        <f>VLOOKUP($B55,Ratio!$B$4:$M$126,12,FALSE)</f>
        <v>0.49082233989879975</v>
      </c>
      <c r="V55" s="33">
        <f t="shared" si="3"/>
        <v>0.24673842656202979</v>
      </c>
      <c r="W55">
        <f>VLOOKUP($B55,OPEX!$B$4:$N$124,W$3,FALSE)</f>
        <v>1.0147156800634101</v>
      </c>
      <c r="X55">
        <f>VLOOKUP($B55,CAPEX!$B$4:$N$124,X$3,FALSE)</f>
        <v>0.33813073181636566</v>
      </c>
      <c r="Y55">
        <f>VLOOKUP($B55,Ratio!$B$4:$M$126,11,FALSE)</f>
        <v>0.50917766010120025</v>
      </c>
      <c r="Z55">
        <f>VLOOKUP($B55,Ratio!$B$4:$M$126,12,FALSE)</f>
        <v>0.49082233989879975</v>
      </c>
      <c r="AA55" s="34">
        <f t="shared" si="4"/>
        <v>0.68263267262448735</v>
      </c>
      <c r="AC55" s="37">
        <f>VLOOKUP($B55,Barrelmiles!$B$4:$I$205,AC$3,0)</f>
        <v>1273598283</v>
      </c>
      <c r="AE55" s="34">
        <f t="shared" si="5"/>
        <v>132635301.53676675</v>
      </c>
      <c r="AF55" s="34">
        <f t="shared" si="6"/>
        <v>204139880.86206889</v>
      </c>
      <c r="AG55" s="34">
        <f t="shared" si="7"/>
        <v>174847272.46590787</v>
      </c>
      <c r="AH55" s="34">
        <f t="shared" si="8"/>
        <v>314245636.41952276</v>
      </c>
      <c r="AI55" s="34">
        <f t="shared" si="9"/>
        <v>869399799.77424824</v>
      </c>
    </row>
    <row r="56" spans="1:35" ht="16.8" x14ac:dyDescent="0.35">
      <c r="A56" s="33" t="s">
        <v>66</v>
      </c>
      <c r="B56" s="50">
        <v>143</v>
      </c>
      <c r="C56">
        <f>VLOOKUP($B56,OPEX!$B$4:$N$124,C$3,FALSE)</f>
        <v>0.66262383201921282</v>
      </c>
      <c r="D56">
        <f>VLOOKUP($B56,CAPEX!$B$4:$N$124,D$3,FALSE)</f>
        <v>-3.7688565103787562E-2</v>
      </c>
      <c r="E56">
        <f>VLOOKUP($B56,Ratio!$B$4:$M$126,11,FALSE)</f>
        <v>0.69168176374660195</v>
      </c>
      <c r="F56">
        <f>VLOOKUP($B56,Ratio!$B$4:$M$126,12,FALSE)</f>
        <v>0.30831823625339805</v>
      </c>
      <c r="G56" s="33">
        <f t="shared" si="0"/>
        <v>0.44670474891186007</v>
      </c>
      <c r="H56">
        <f>VLOOKUP($B56,OPEX!$B$4:$N$124,H$3,FALSE)</f>
        <v>0.96460219572759254</v>
      </c>
      <c r="I56" s="36">
        <f>VLOOKUP($B56,CAPEX!$B$4:$N$124,I$3,FALSE)</f>
        <v>-2.164692496768271E-2</v>
      </c>
      <c r="J56" s="36">
        <f>VLOOKUP($B56,Ratio!$B$4:$M$126,11,FALSE)</f>
        <v>0.69168176374660195</v>
      </c>
      <c r="K56" s="36">
        <f>VLOOKUP($B56,Ratio!$B$4:$M$126,12,FALSE)</f>
        <v>0.30831823625339805</v>
      </c>
      <c r="L56" s="33">
        <f t="shared" si="1"/>
        <v>0.66052360632836049</v>
      </c>
      <c r="M56" s="36">
        <f>VLOOKUP($B56,OPEX!$B$4:$N$124,M$3,FALSE)</f>
        <v>-0.42940291384586493</v>
      </c>
      <c r="N56" s="36">
        <f>VLOOKUP($B56,CAPEX!$B$4:$N$124,N$3,FALSE)</f>
        <v>-5.241441848733841E-2</v>
      </c>
      <c r="O56" s="36">
        <f>VLOOKUP($B56,Ratio!$B$4:$M$126,11,FALSE)</f>
        <v>0.69168176374660195</v>
      </c>
      <c r="P56" s="36">
        <f>VLOOKUP($B56,Ratio!$B$4:$M$126,12,FALSE)</f>
        <v>0.30831823625339805</v>
      </c>
      <c r="Q56" s="33">
        <f t="shared" si="2"/>
        <v>-0.31317048586910168</v>
      </c>
      <c r="R56" s="36">
        <f>VLOOKUP($B56,OPEX!$B$4:$N$124,R$3,FALSE)</f>
        <v>0.63005885573896214</v>
      </c>
      <c r="S56" s="36">
        <f>VLOOKUP($B56,CAPEX!$B$4:$N$124,S$3,FALSE)</f>
        <v>-8.7927420578974985E-2</v>
      </c>
      <c r="T56" s="36">
        <f>VLOOKUP($B56,Ratio!$B$4:$M$126,11,FALSE)</f>
        <v>0.69168176374660195</v>
      </c>
      <c r="U56" s="36">
        <f>VLOOKUP($B56,Ratio!$B$4:$M$126,12,FALSE)</f>
        <v>0.30831823625339805</v>
      </c>
      <c r="V56" s="33">
        <f t="shared" si="3"/>
        <v>0.40869059337047087</v>
      </c>
      <c r="W56">
        <f>VLOOKUP($B56,OPEX!$B$4:$N$124,W$3,FALSE)</f>
        <v>-0.18297426359677327</v>
      </c>
      <c r="X56">
        <f>VLOOKUP($B56,CAPEX!$B$4:$N$124,X$3,FALSE)</f>
        <v>-0.10863909859809337</v>
      </c>
      <c r="Y56">
        <f>VLOOKUP($B56,Ratio!$B$4:$M$126,11,FALSE)</f>
        <v>0.69168176374660195</v>
      </c>
      <c r="Z56">
        <f>VLOOKUP($B56,Ratio!$B$4:$M$126,12,FALSE)</f>
        <v>0.30831823625339805</v>
      </c>
      <c r="AA56" s="34">
        <f t="shared" si="4"/>
        <v>-0.16005537663277494</v>
      </c>
      <c r="AC56" s="37">
        <f>VLOOKUP($B56,Barrelmiles!$B$4:$I$205,AC$3,0)</f>
        <v>62347676000</v>
      </c>
      <c r="AE56" s="34">
        <f t="shared" si="5"/>
        <v>27851002952.818005</v>
      </c>
      <c r="AF56" s="34">
        <f t="shared" si="6"/>
        <v>41182111797.712166</v>
      </c>
      <c r="AG56" s="34">
        <f t="shared" si="7"/>
        <v>-19525451985.729328</v>
      </c>
      <c r="AH56" s="34">
        <f t="shared" si="8"/>
        <v>25480908699.709866</v>
      </c>
      <c r="AI56" s="34">
        <f t="shared" si="9"/>
        <v>-9979080764.358223</v>
      </c>
    </row>
    <row r="57" spans="1:35" ht="16.8" x14ac:dyDescent="0.35">
      <c r="A57" s="33" t="s">
        <v>68</v>
      </c>
      <c r="B57" s="50">
        <v>145</v>
      </c>
      <c r="C57">
        <f>VLOOKUP($B57,OPEX!$B$4:$N$124,C$3,FALSE)</f>
        <v>0.19983924241545231</v>
      </c>
      <c r="D57">
        <f>VLOOKUP($B57,CAPEX!$B$4:$N$124,D$3,FALSE)</f>
        <v>0.51971611730380218</v>
      </c>
      <c r="E57">
        <f>VLOOKUP($B57,Ratio!$B$4:$M$126,11,FALSE)</f>
        <v>0.91393382018155211</v>
      </c>
      <c r="F57">
        <f>VLOOKUP($B57,Ratio!$B$4:$M$126,12,FALSE)</f>
        <v>8.6066179818447885E-2</v>
      </c>
      <c r="G57" s="33">
        <f t="shared" si="0"/>
        <v>0.22736982304935621</v>
      </c>
      <c r="H57">
        <f>VLOOKUP($B57,OPEX!$B$4:$N$124,H$3,FALSE)</f>
        <v>0.16962153031396704</v>
      </c>
      <c r="I57" s="36">
        <f>VLOOKUP($B57,CAPEX!$B$4:$N$124,I$3,FALSE)</f>
        <v>0.74547775906710412</v>
      </c>
      <c r="J57" s="36">
        <f>VLOOKUP($B57,Ratio!$B$4:$M$126,11,FALSE)</f>
        <v>0.91393382018155211</v>
      </c>
      <c r="K57" s="36">
        <f>VLOOKUP($B57,Ratio!$B$4:$M$126,12,FALSE)</f>
        <v>8.6066179818447885E-2</v>
      </c>
      <c r="L57" s="33">
        <f t="shared" si="1"/>
        <v>0.21918327604740778</v>
      </c>
      <c r="M57" s="36">
        <f>VLOOKUP($B57,OPEX!$B$4:$N$124,M$3,FALSE)</f>
        <v>0.25556941202250788</v>
      </c>
      <c r="N57" s="36">
        <f>VLOOKUP($B57,CAPEX!$B$4:$N$124,N$3,FALSE)</f>
        <v>0.66225203188800807</v>
      </c>
      <c r="O57" s="36">
        <f>VLOOKUP($B57,Ratio!$B$4:$M$126,11,FALSE)</f>
        <v>0.91393382018155211</v>
      </c>
      <c r="P57" s="36">
        <f>VLOOKUP($B57,Ratio!$B$4:$M$126,12,FALSE)</f>
        <v>8.6066179818447885E-2</v>
      </c>
      <c r="Q57" s="33">
        <f t="shared" si="2"/>
        <v>0.29057103151288954</v>
      </c>
      <c r="R57" s="36">
        <f>VLOOKUP($B57,OPEX!$B$4:$N$124,R$3,FALSE)</f>
        <v>0.17893437787384167</v>
      </c>
      <c r="S57" s="36">
        <f>VLOOKUP($B57,CAPEX!$B$4:$N$124,S$3,FALSE)</f>
        <v>0.84669241567914699</v>
      </c>
      <c r="T57" s="36">
        <f>VLOOKUP($B57,Ratio!$B$4:$M$126,11,FALSE)</f>
        <v>0.91393382018155211</v>
      </c>
      <c r="U57" s="36">
        <f>VLOOKUP($B57,Ratio!$B$4:$M$126,12,FALSE)</f>
        <v>8.6066179818447885E-2</v>
      </c>
      <c r="V57" s="33">
        <f t="shared" si="3"/>
        <v>0.236405761230807</v>
      </c>
      <c r="W57">
        <f>VLOOKUP($B57,OPEX!$B$4:$N$124,W$3,FALSE)</f>
        <v>0.52733639373383212</v>
      </c>
      <c r="X57">
        <f>VLOOKUP($B57,CAPEX!$B$4:$N$124,X$3,FALSE)</f>
        <v>1.0203580012951363</v>
      </c>
      <c r="Y57">
        <f>VLOOKUP($B57,Ratio!$B$4:$M$126,11,FALSE)</f>
        <v>0.91393382018155211</v>
      </c>
      <c r="Z57">
        <f>VLOOKUP($B57,Ratio!$B$4:$M$126,12,FALSE)</f>
        <v>8.6066179818447885E-2</v>
      </c>
      <c r="AA57" s="34">
        <f t="shared" si="4"/>
        <v>0.56976888006458359</v>
      </c>
      <c r="AC57" s="37">
        <f>VLOOKUP($B57,Barrelmiles!$B$4:$I$205,AC$3,0)</f>
        <v>26218944</v>
      </c>
      <c r="AE57" s="34">
        <f t="shared" si="5"/>
        <v>5961396.6578209801</v>
      </c>
      <c r="AF57" s="34">
        <f t="shared" si="6"/>
        <v>5746754.0404235264</v>
      </c>
      <c r="AG57" s="34">
        <f t="shared" si="7"/>
        <v>7618465.6032586861</v>
      </c>
      <c r="AH57" s="34">
        <f t="shared" si="8"/>
        <v>6198309.4149879003</v>
      </c>
      <c r="AI57" s="34">
        <f t="shared" si="9"/>
        <v>14938738.359356035</v>
      </c>
    </row>
    <row r="58" spans="1:35" ht="16.8" x14ac:dyDescent="0.35">
      <c r="A58" s="33" t="s">
        <v>69</v>
      </c>
      <c r="B58" s="50">
        <v>147</v>
      </c>
      <c r="C58">
        <f>VLOOKUP($B58,OPEX!$B$4:$N$124,C$3,FALSE)</f>
        <v>0.29651048314430256</v>
      </c>
      <c r="D58">
        <f>VLOOKUP($B58,CAPEX!$B$4:$N$124,D$3,FALSE)</f>
        <v>0.23667486013551617</v>
      </c>
      <c r="E58">
        <f>VLOOKUP($B58,Ratio!$B$4:$M$126,11,FALSE)</f>
        <v>0.39572762347274332</v>
      </c>
      <c r="F58">
        <f>VLOOKUP($B58,Ratio!$B$4:$M$126,12,FALSE)</f>
        <v>0.60427237652725663</v>
      </c>
      <c r="G58" s="33">
        <f t="shared" si="0"/>
        <v>0.26035346902779422</v>
      </c>
      <c r="H58">
        <f>VLOOKUP($B58,OPEX!$B$4:$N$124,H$3,FALSE)</f>
        <v>2.8989203735889379</v>
      </c>
      <c r="I58" s="36">
        <f>VLOOKUP($B58,CAPEX!$B$4:$N$124,I$3,FALSE)</f>
        <v>2.6304984840687826</v>
      </c>
      <c r="J58" s="36">
        <f>VLOOKUP($B58,Ratio!$B$4:$M$126,11,FALSE)</f>
        <v>0.39572762347274332</v>
      </c>
      <c r="K58" s="36">
        <f>VLOOKUP($B58,Ratio!$B$4:$M$126,12,FALSE)</f>
        <v>0.60427237652725663</v>
      </c>
      <c r="L58" s="33">
        <f t="shared" si="1"/>
        <v>2.736720440496657</v>
      </c>
      <c r="M58" s="36">
        <f>VLOOKUP($B58,OPEX!$B$4:$N$124,M$3,FALSE)</f>
        <v>1.491885462647303</v>
      </c>
      <c r="N58" s="36">
        <f>VLOOKUP($B58,CAPEX!$B$4:$N$124,N$3,FALSE)</f>
        <v>4.4728836035075954</v>
      </c>
      <c r="O58" s="36">
        <f>VLOOKUP($B58,Ratio!$B$4:$M$126,11,FALSE)</f>
        <v>0.39572762347274332</v>
      </c>
      <c r="P58" s="36">
        <f>VLOOKUP($B58,Ratio!$B$4:$M$126,12,FALSE)</f>
        <v>0.60427237652725663</v>
      </c>
      <c r="Q58" s="33">
        <f t="shared" si="2"/>
        <v>3.2932202936482855</v>
      </c>
      <c r="R58" s="36">
        <f>VLOOKUP($B58,OPEX!$B$4:$N$124,R$3,FALSE)</f>
        <v>0.48371894060430137</v>
      </c>
      <c r="S58" s="36">
        <f>VLOOKUP($B58,CAPEX!$B$4:$N$124,S$3,FALSE)</f>
        <v>5.212059059783404</v>
      </c>
      <c r="T58" s="36">
        <f>VLOOKUP($B58,Ratio!$B$4:$M$126,11,FALSE)</f>
        <v>0.39572762347274332</v>
      </c>
      <c r="U58" s="36">
        <f>VLOOKUP($B58,Ratio!$B$4:$M$126,12,FALSE)</f>
        <v>0.60427237652725663</v>
      </c>
      <c r="V58" s="33">
        <f t="shared" si="3"/>
        <v>3.3409242614498296</v>
      </c>
      <c r="W58">
        <f>VLOOKUP($B58,OPEX!$B$4:$N$124,W$3,FALSE)</f>
        <v>0.63736439174428883</v>
      </c>
      <c r="X58">
        <f>VLOOKUP($B58,CAPEX!$B$4:$N$124,X$3,FALSE)</f>
        <v>7.034023857587834</v>
      </c>
      <c r="Y58">
        <f>VLOOKUP($B58,Ratio!$B$4:$M$126,11,FALSE)</f>
        <v>0.39572762347274332</v>
      </c>
      <c r="Z58">
        <f>VLOOKUP($B58,Ratio!$B$4:$M$126,12,FALSE)</f>
        <v>0.60427237652725663</v>
      </c>
      <c r="AA58" s="34">
        <f t="shared" si="4"/>
        <v>4.5026890090051399</v>
      </c>
      <c r="AC58" s="37">
        <f>VLOOKUP($B58,Barrelmiles!$B$4:$I$205,AC$3,0)</f>
        <v>30831011758</v>
      </c>
      <c r="AE58" s="34">
        <f t="shared" si="5"/>
        <v>8026960864.8320122</v>
      </c>
      <c r="AF58" s="34">
        <f t="shared" si="6"/>
        <v>84375860079.311371</v>
      </c>
      <c r="AG58" s="34">
        <f t="shared" si="7"/>
        <v>101533313595.15451</v>
      </c>
      <c r="AH58" s="34">
        <f t="shared" si="8"/>
        <v>103004075187.34717</v>
      </c>
      <c r="AI58" s="34">
        <f t="shared" si="9"/>
        <v>138822457779.25482</v>
      </c>
    </row>
    <row r="59" spans="1:35" ht="16.8" x14ac:dyDescent="0.35">
      <c r="A59" s="33" t="s">
        <v>70</v>
      </c>
      <c r="B59" s="50">
        <v>148</v>
      </c>
      <c r="C59">
        <f>VLOOKUP($B59,OPEX!$B$4:$N$124,C$3,FALSE)</f>
        <v>0.16810671667810312</v>
      </c>
      <c r="D59">
        <f>VLOOKUP($B59,CAPEX!$B$4:$N$124,D$3,FALSE)</f>
        <v>-8.9939982430695828E-2</v>
      </c>
      <c r="E59">
        <f>VLOOKUP($B59,Ratio!$B$4:$M$126,11,FALSE)</f>
        <v>0.72325923466859265</v>
      </c>
      <c r="F59">
        <f>VLOOKUP($B59,Ratio!$B$4:$M$126,12,FALSE)</f>
        <v>0.27674076533140735</v>
      </c>
      <c r="G59" s="33">
        <f t="shared" si="0"/>
        <v>9.6694675675490699E-2</v>
      </c>
      <c r="H59">
        <f>VLOOKUP($B59,OPEX!$B$4:$N$124,H$3,FALSE)</f>
        <v>0.14454794870398915</v>
      </c>
      <c r="I59" s="36">
        <f>VLOOKUP($B59,CAPEX!$B$4:$N$124,I$3,FALSE)</f>
        <v>-9.5258445809074957E-2</v>
      </c>
      <c r="J59" s="36">
        <f>VLOOKUP($B59,Ratio!$B$4:$M$126,11,FALSE)</f>
        <v>0.72325923466859265</v>
      </c>
      <c r="K59" s="36">
        <f>VLOOKUP($B59,Ratio!$B$4:$M$126,12,FALSE)</f>
        <v>0.27674076533140735</v>
      </c>
      <c r="L59" s="33">
        <f t="shared" si="1"/>
        <v>7.81837435550784E-2</v>
      </c>
      <c r="M59" s="36">
        <f>VLOOKUP($B59,OPEX!$B$4:$N$124,M$3,FALSE)</f>
        <v>5.9100901412770725E-2</v>
      </c>
      <c r="N59" s="36">
        <f>VLOOKUP($B59,CAPEX!$B$4:$N$124,N$3,FALSE)</f>
        <v>-7.8206572439762465E-2</v>
      </c>
      <c r="O59" s="36">
        <f>VLOOKUP($B59,Ratio!$B$4:$M$126,11,FALSE)</f>
        <v>0.72325923466859265</v>
      </c>
      <c r="P59" s="36">
        <f>VLOOKUP($B59,Ratio!$B$4:$M$126,12,FALSE)</f>
        <v>0.27674076533140735</v>
      </c>
      <c r="Q59" s="33">
        <f t="shared" si="2"/>
        <v>2.1102326013098489E-2</v>
      </c>
      <c r="R59" s="36">
        <f>VLOOKUP($B59,OPEX!$B$4:$N$124,R$3,FALSE)</f>
        <v>0.27308016835713644</v>
      </c>
      <c r="S59" s="36">
        <f>VLOOKUP($B59,CAPEX!$B$4:$N$124,S$3,FALSE)</f>
        <v>-6.5852631615548912E-2</v>
      </c>
      <c r="T59" s="36">
        <f>VLOOKUP($B59,Ratio!$B$4:$M$126,11,FALSE)</f>
        <v>0.72325923466859265</v>
      </c>
      <c r="U59" s="36">
        <f>VLOOKUP($B59,Ratio!$B$4:$M$126,12,FALSE)</f>
        <v>0.27674076533140735</v>
      </c>
      <c r="V59" s="33">
        <f t="shared" si="3"/>
        <v>0.1792836458967787</v>
      </c>
      <c r="W59">
        <f>VLOOKUP($B59,OPEX!$B$4:$N$124,W$3,FALSE)</f>
        <v>0.41694667745368524</v>
      </c>
      <c r="X59">
        <f>VLOOKUP($B59,CAPEX!$B$4:$N$124,X$3,FALSE)</f>
        <v>6.1254691582248957E-2</v>
      </c>
      <c r="Y59">
        <f>VLOOKUP($B59,Ratio!$B$4:$M$126,11,FALSE)</f>
        <v>0.72325923466859265</v>
      </c>
      <c r="Z59">
        <f>VLOOKUP($B59,Ratio!$B$4:$M$126,12,FALSE)</f>
        <v>0.27674076533140735</v>
      </c>
      <c r="AA59" s="34">
        <f t="shared" si="4"/>
        <v>0.31851220506137584</v>
      </c>
      <c r="AC59" s="37">
        <f>VLOOKUP($B59,Barrelmiles!$B$4:$I$205,AC$3,0)</f>
        <v>61437004000</v>
      </c>
      <c r="AE59" s="34">
        <f t="shared" si="5"/>
        <v>5940631176.2538252</v>
      </c>
      <c r="AF59" s="34">
        <f t="shared" si="6"/>
        <v>4803374965.528326</v>
      </c>
      <c r="AG59" s="34">
        <f t="shared" si="7"/>
        <v>1296463687.6760359</v>
      </c>
      <c r="AH59" s="34">
        <f t="shared" si="8"/>
        <v>11014650070.094976</v>
      </c>
      <c r="AI59" s="34">
        <f t="shared" si="9"/>
        <v>19568435616.404568</v>
      </c>
    </row>
    <row r="60" spans="1:35" ht="16.8" x14ac:dyDescent="0.35">
      <c r="A60" s="33" t="s">
        <v>71</v>
      </c>
      <c r="B60" s="50">
        <v>149</v>
      </c>
      <c r="C60">
        <f>VLOOKUP($B60,OPEX!$B$4:$N$124,C$3,FALSE)</f>
        <v>-0.52556881760941343</v>
      </c>
      <c r="D60">
        <f>VLOOKUP($B60,CAPEX!$B$4:$N$124,D$3,FALSE)</f>
        <v>-0.28792712224158246</v>
      </c>
      <c r="E60">
        <f>VLOOKUP($B60,Ratio!$B$4:$M$126,11,FALSE)</f>
        <v>0.72550829187298893</v>
      </c>
      <c r="F60">
        <f>VLOOKUP($B60,Ratio!$B$4:$M$126,12,FALSE)</f>
        <v>0.27449170812701107</v>
      </c>
      <c r="G60" s="33">
        <f t="shared" si="0"/>
        <v>-0.46033814272569867</v>
      </c>
      <c r="H60">
        <f>VLOOKUP($B60,OPEX!$B$4:$N$124,H$3,FALSE)</f>
        <v>-0.47054070647068119</v>
      </c>
      <c r="I60" s="36">
        <f>VLOOKUP($B60,CAPEX!$B$4:$N$124,I$3,FALSE)</f>
        <v>-0.365318149623371</v>
      </c>
      <c r="J60" s="36">
        <f>VLOOKUP($B60,Ratio!$B$4:$M$126,11,FALSE)</f>
        <v>0.72550829187298893</v>
      </c>
      <c r="K60" s="36">
        <f>VLOOKUP($B60,Ratio!$B$4:$M$126,12,FALSE)</f>
        <v>0.27449170812701107</v>
      </c>
      <c r="L60" s="33">
        <f t="shared" si="1"/>
        <v>-0.4416579871081715</v>
      </c>
      <c r="M60" s="36">
        <f>VLOOKUP($B60,OPEX!$B$4:$N$124,M$3,FALSE)</f>
        <v>-0.38241015689823277</v>
      </c>
      <c r="N60" s="36">
        <f>VLOOKUP($B60,CAPEX!$B$4:$N$124,N$3,FALSE)</f>
        <v>-0.40555750531314128</v>
      </c>
      <c r="O60" s="36">
        <f>VLOOKUP($B60,Ratio!$B$4:$M$126,11,FALSE)</f>
        <v>0.72550829187298893</v>
      </c>
      <c r="P60" s="36">
        <f>VLOOKUP($B60,Ratio!$B$4:$M$126,12,FALSE)</f>
        <v>0.27449170812701107</v>
      </c>
      <c r="Q60" s="33">
        <f t="shared" si="2"/>
        <v>-0.38876391210325212</v>
      </c>
      <c r="R60" s="36">
        <f>VLOOKUP($B60,OPEX!$B$4:$N$124,R$3,FALSE)</f>
        <v>-0.12522277329877285</v>
      </c>
      <c r="S60" s="36">
        <f>VLOOKUP($B60,CAPEX!$B$4:$N$124,S$3,FALSE)</f>
        <v>-0.39821428504825723</v>
      </c>
      <c r="T60" s="36">
        <f>VLOOKUP($B60,Ratio!$B$4:$M$126,11,FALSE)</f>
        <v>0.72550829187298893</v>
      </c>
      <c r="U60" s="36">
        <f>VLOOKUP($B60,Ratio!$B$4:$M$126,12,FALSE)</f>
        <v>0.27449170812701107</v>
      </c>
      <c r="V60" s="33">
        <f t="shared" si="3"/>
        <v>-0.20015667966306383</v>
      </c>
      <c r="W60">
        <f>VLOOKUP($B60,OPEX!$B$4:$N$124,W$3,FALSE)</f>
        <v>0.31970689035531608</v>
      </c>
      <c r="X60">
        <f>VLOOKUP($B60,CAPEX!$B$4:$N$124,X$3,FALSE)</f>
        <v>-0.40644652363278755</v>
      </c>
      <c r="Y60">
        <f>VLOOKUP($B60,Ratio!$B$4:$M$126,11,FALSE)</f>
        <v>0.72550829187298893</v>
      </c>
      <c r="Z60">
        <f>VLOOKUP($B60,Ratio!$B$4:$M$126,12,FALSE)</f>
        <v>0.27449170812701107</v>
      </c>
      <c r="AA60" s="34">
        <f t="shared" si="4"/>
        <v>0.12038379938746091</v>
      </c>
      <c r="AC60" s="37">
        <f>VLOOKUP($B60,Barrelmiles!$B$4:$I$205,AC$3,0)</f>
        <v>3039882319</v>
      </c>
      <c r="AE60" s="34">
        <f t="shared" si="5"/>
        <v>-1399373780.8331499</v>
      </c>
      <c r="AF60" s="34">
        <f t="shared" si="6"/>
        <v>-1342588306.0552604</v>
      </c>
      <c r="AG60" s="34">
        <f t="shared" si="7"/>
        <v>-1181796542.6679461</v>
      </c>
      <c r="AH60" s="34">
        <f t="shared" si="8"/>
        <v>-608452751.53749466</v>
      </c>
      <c r="AI60" s="34">
        <f t="shared" si="9"/>
        <v>365952583.25198543</v>
      </c>
    </row>
    <row r="61" spans="1:35" ht="16.8" x14ac:dyDescent="0.35">
      <c r="A61" s="33" t="s">
        <v>73</v>
      </c>
      <c r="B61" s="50">
        <v>151</v>
      </c>
      <c r="C61">
        <f>VLOOKUP($B61,OPEX!$B$4:$N$124,C$3,FALSE)</f>
        <v>-5.5242233664411639E-2</v>
      </c>
      <c r="D61">
        <f>VLOOKUP($B61,CAPEX!$B$4:$N$124,D$3,FALSE)</f>
        <v>-2.1931489517123794E-2</v>
      </c>
      <c r="E61">
        <f>VLOOKUP($B61,Ratio!$B$4:$M$126,11,FALSE)</f>
        <v>0.66390290619364078</v>
      </c>
      <c r="F61">
        <f>VLOOKUP($B61,Ratio!$B$4:$M$126,12,FALSE)</f>
        <v>0.33609709380635922</v>
      </c>
      <c r="G61" s="33">
        <f t="shared" si="0"/>
        <v>-4.4046589363981009E-2</v>
      </c>
      <c r="H61">
        <f>VLOOKUP($B61,OPEX!$B$4:$N$124,H$3,FALSE)</f>
        <v>4.798742849192391E-2</v>
      </c>
      <c r="I61" s="36">
        <f>VLOOKUP($B61,CAPEX!$B$4:$N$124,I$3,FALSE)</f>
        <v>-9.3167956325550264E-2</v>
      </c>
      <c r="J61" s="36">
        <f>VLOOKUP($B61,Ratio!$B$4:$M$126,11,FALSE)</f>
        <v>0.66390290619364078</v>
      </c>
      <c r="K61" s="36">
        <f>VLOOKUP($B61,Ratio!$B$4:$M$126,12,FALSE)</f>
        <v>0.33609709380635922</v>
      </c>
      <c r="L61" s="33">
        <f t="shared" si="1"/>
        <v>5.455138796525566E-4</v>
      </c>
      <c r="M61" s="36">
        <f>VLOOKUP($B61,OPEX!$B$4:$N$124,M$3,FALSE)</f>
        <v>0.16816602235703015</v>
      </c>
      <c r="N61" s="36">
        <f>VLOOKUP($B61,CAPEX!$B$4:$N$124,N$3,FALSE)</f>
        <v>0.16922068680434502</v>
      </c>
      <c r="O61" s="36">
        <f>VLOOKUP($B61,Ratio!$B$4:$M$126,11,FALSE)</f>
        <v>0.66390290619364078</v>
      </c>
      <c r="P61" s="36">
        <f>VLOOKUP($B61,Ratio!$B$4:$M$126,12,FALSE)</f>
        <v>0.33609709380635922</v>
      </c>
      <c r="Q61" s="33">
        <f t="shared" si="2"/>
        <v>0.16852049201271357</v>
      </c>
      <c r="R61" s="36">
        <f>VLOOKUP($B61,OPEX!$B$4:$N$124,R$3,FALSE)</f>
        <v>0.19723090343696456</v>
      </c>
      <c r="S61" s="36">
        <f>VLOOKUP($B61,CAPEX!$B$4:$N$124,S$3,FALSE)</f>
        <v>0.25166741841964235</v>
      </c>
      <c r="T61" s="36">
        <f>VLOOKUP($B61,Ratio!$B$4:$M$126,11,FALSE)</f>
        <v>0.66390290619364078</v>
      </c>
      <c r="U61" s="36">
        <f>VLOOKUP($B61,Ratio!$B$4:$M$126,12,FALSE)</f>
        <v>0.33609709380635922</v>
      </c>
      <c r="V61" s="33">
        <f t="shared" si="3"/>
        <v>0.21552685791958889</v>
      </c>
      <c r="W61">
        <f>VLOOKUP($B61,OPEX!$B$4:$N$124,W$3,FALSE)</f>
        <v>0.69305129187171977</v>
      </c>
      <c r="X61">
        <f>VLOOKUP($B61,CAPEX!$B$4:$N$124,X$3,FALSE)</f>
        <v>0.89047749125314912</v>
      </c>
      <c r="Y61">
        <f>VLOOKUP($B61,Ratio!$B$4:$M$126,11,FALSE)</f>
        <v>0.66390290619364078</v>
      </c>
      <c r="Z61">
        <f>VLOOKUP($B61,Ratio!$B$4:$M$126,12,FALSE)</f>
        <v>0.33609709380635922</v>
      </c>
      <c r="AA61" s="34">
        <f t="shared" si="4"/>
        <v>0.75940566372505303</v>
      </c>
      <c r="AC61" s="37">
        <f>VLOOKUP($B61,Barrelmiles!$B$4:$I$205,AC$3,0)</f>
        <v>5605438000</v>
      </c>
      <c r="AE61" s="34">
        <f t="shared" si="5"/>
        <v>-246900425.79125497</v>
      </c>
      <c r="AF61" s="34">
        <f t="shared" si="6"/>
        <v>3057844.2305318676</v>
      </c>
      <c r="AG61" s="34">
        <f t="shared" si="7"/>
        <v>944631169.70676112</v>
      </c>
      <c r="AH61" s="34">
        <f t="shared" si="8"/>
        <v>1208122439.4030645</v>
      </c>
      <c r="AI61" s="34">
        <f t="shared" si="9"/>
        <v>4256801364.8596339</v>
      </c>
    </row>
    <row r="62" spans="1:35" ht="16.8" x14ac:dyDescent="0.35">
      <c r="A62" s="33" t="s">
        <v>74</v>
      </c>
      <c r="B62" s="50">
        <v>153</v>
      </c>
      <c r="C62">
        <f>VLOOKUP($B62,OPEX!$B$4:$N$124,C$3,FALSE)</f>
        <v>0.20219105112315605</v>
      </c>
      <c r="D62">
        <f>VLOOKUP($B62,CAPEX!$B$4:$N$124,D$3,FALSE)</f>
        <v>-0.13309736861236696</v>
      </c>
      <c r="E62">
        <f>VLOOKUP($B62,Ratio!$B$4:$M$126,11,FALSE)</f>
        <v>0.64177244562872704</v>
      </c>
      <c r="F62">
        <f>VLOOKUP($B62,Ratio!$B$4:$M$126,12,FALSE)</f>
        <v>0.35822755437127296</v>
      </c>
      <c r="G62" s="33">
        <f t="shared" si="0"/>
        <v>8.2081500512290795E-2</v>
      </c>
      <c r="H62">
        <f>VLOOKUP($B62,OPEX!$B$4:$N$124,H$3,FALSE)</f>
        <v>0.24960795487551157</v>
      </c>
      <c r="I62" s="36">
        <f>VLOOKUP($B62,CAPEX!$B$4:$N$124,I$3,FALSE)</f>
        <v>-0.43572027561119464</v>
      </c>
      <c r="J62" s="36">
        <f>VLOOKUP($B62,Ratio!$B$4:$M$126,11,FALSE)</f>
        <v>0.64177244562872704</v>
      </c>
      <c r="K62" s="36">
        <f>VLOOKUP($B62,Ratio!$B$4:$M$126,12,FALSE)</f>
        <v>0.35822755437127296</v>
      </c>
      <c r="L62" s="33">
        <f t="shared" si="1"/>
        <v>4.1044989266667276E-3</v>
      </c>
      <c r="M62" s="36">
        <f>VLOOKUP($B62,OPEX!$B$4:$N$124,M$3,FALSE)</f>
        <v>0.20141526633139634</v>
      </c>
      <c r="N62" s="36">
        <f>VLOOKUP($B62,CAPEX!$B$4:$N$124,N$3,FALSE)</f>
        <v>-0.49274864826254972</v>
      </c>
      <c r="O62" s="36">
        <f>VLOOKUP($B62,Ratio!$B$4:$M$126,11,FALSE)</f>
        <v>0.64177244562872704</v>
      </c>
      <c r="P62" s="36">
        <f>VLOOKUP($B62,Ratio!$B$4:$M$126,12,FALSE)</f>
        <v>0.35822755437127296</v>
      </c>
      <c r="Q62" s="33">
        <f t="shared" si="2"/>
        <v>-4.7253375126382141E-2</v>
      </c>
      <c r="R62" s="36">
        <f>VLOOKUP($B62,OPEX!$B$4:$N$124,R$3,FALSE)</f>
        <v>0.15260308842772044</v>
      </c>
      <c r="S62" s="36">
        <f>VLOOKUP($B62,CAPEX!$B$4:$N$124,S$3,FALSE)</f>
        <v>-0.52710332902546053</v>
      </c>
      <c r="T62" s="36">
        <f>VLOOKUP($B62,Ratio!$B$4:$M$126,11,FALSE)</f>
        <v>0.64177244562872704</v>
      </c>
      <c r="U62" s="36">
        <f>VLOOKUP($B62,Ratio!$B$4:$M$126,12,FALSE)</f>
        <v>0.35822755437127296</v>
      </c>
      <c r="V62" s="33">
        <f t="shared" si="3"/>
        <v>-9.0886479186992108E-2</v>
      </c>
      <c r="W62">
        <f>VLOOKUP($B62,OPEX!$B$4:$N$124,W$3,FALSE)</f>
        <v>0.27596014508738825</v>
      </c>
      <c r="X62">
        <f>VLOOKUP($B62,CAPEX!$B$4:$N$124,X$3,FALSE)</f>
        <v>-0.49033606565973764</v>
      </c>
      <c r="Y62">
        <f>VLOOKUP($B62,Ratio!$B$4:$M$126,11,FALSE)</f>
        <v>0.64177244562872704</v>
      </c>
      <c r="Z62">
        <f>VLOOKUP($B62,Ratio!$B$4:$M$126,12,FALSE)</f>
        <v>0.35822755437127296</v>
      </c>
      <c r="AA62" s="34">
        <f t="shared" si="4"/>
        <v>1.4517275874717794E-3</v>
      </c>
      <c r="AC62" s="37">
        <f>VLOOKUP($B62,Barrelmiles!$B$4:$I$205,AC$3,0)</f>
        <v>877317799</v>
      </c>
      <c r="AE62" s="34">
        <f t="shared" si="5"/>
        <v>72011561.368060336</v>
      </c>
      <c r="AF62" s="34">
        <f t="shared" si="6"/>
        <v>3600949.9643411157</v>
      </c>
      <c r="AG62" s="34">
        <f t="shared" si="7"/>
        <v>-41456227.061198927</v>
      </c>
      <c r="AH62" s="34">
        <f t="shared" si="8"/>
        <v>-79736325.87919122</v>
      </c>
      <c r="AI62" s="34">
        <f t="shared" si="9"/>
        <v>1273626.4517883216</v>
      </c>
    </row>
    <row r="63" spans="1:35" ht="16.8" x14ac:dyDescent="0.35">
      <c r="A63" s="33" t="s">
        <v>76</v>
      </c>
      <c r="B63" s="50">
        <v>157</v>
      </c>
      <c r="C63">
        <f>VLOOKUP($B63,OPEX!$B$4:$N$124,C$3,FALSE)</f>
        <v>0.20000110955497349</v>
      </c>
      <c r="D63">
        <f>VLOOKUP($B63,CAPEX!$B$4:$N$124,D$3,FALSE)</f>
        <v>-0.41329785444747863</v>
      </c>
      <c r="E63">
        <f>VLOOKUP($B63,Ratio!$B$4:$M$126,11,FALSE)</f>
        <v>0.79911442697082036</v>
      </c>
      <c r="F63">
        <f>VLOOKUP($B63,Ratio!$B$4:$M$126,12,FALSE)</f>
        <v>0.20088557302917964</v>
      </c>
      <c r="G63" s="33">
        <f t="shared" si="0"/>
        <v>7.6798195733138674E-2</v>
      </c>
      <c r="H63">
        <f>VLOOKUP($B63,OPEX!$B$4:$N$124,H$3,FALSE)</f>
        <v>0.75683692143396264</v>
      </c>
      <c r="I63" s="36">
        <f>VLOOKUP($B63,CAPEX!$B$4:$N$124,I$3,FALSE)</f>
        <v>-0.33009167254600169</v>
      </c>
      <c r="J63" s="36">
        <f>VLOOKUP($B63,Ratio!$B$4:$M$126,11,FALSE)</f>
        <v>0.79911442697082036</v>
      </c>
      <c r="K63" s="36">
        <f>VLOOKUP($B63,Ratio!$B$4:$M$126,12,FALSE)</f>
        <v>0.20088557302917964</v>
      </c>
      <c r="L63" s="33">
        <f t="shared" si="1"/>
        <v>0.538488647990497</v>
      </c>
      <c r="M63" s="36">
        <f>VLOOKUP($B63,OPEX!$B$4:$N$124,M$3,FALSE)</f>
        <v>1.1469932335003068</v>
      </c>
      <c r="N63" s="36">
        <f>VLOOKUP($B63,CAPEX!$B$4:$N$124,N$3,FALSE)</f>
        <v>-0.11929652019226818</v>
      </c>
      <c r="O63" s="36">
        <f>VLOOKUP($B63,Ratio!$B$4:$M$126,11,FALSE)</f>
        <v>0.79911442697082036</v>
      </c>
      <c r="P63" s="36">
        <f>VLOOKUP($B63,Ratio!$B$4:$M$126,12,FALSE)</f>
        <v>0.20088557302917964</v>
      </c>
      <c r="Q63" s="33">
        <f t="shared" si="2"/>
        <v>0.89261389070879504</v>
      </c>
      <c r="R63" s="36">
        <f>VLOOKUP($B63,OPEX!$B$4:$N$124,R$3,FALSE)</f>
        <v>1.6340550827393725</v>
      </c>
      <c r="S63" s="36">
        <f>VLOOKUP($B63,CAPEX!$B$4:$N$124,S$3,FALSE)</f>
        <v>0.16138494118006916</v>
      </c>
      <c r="T63" s="36">
        <f>VLOOKUP($B63,Ratio!$B$4:$M$126,11,FALSE)</f>
        <v>0.79911442697082036</v>
      </c>
      <c r="U63" s="36">
        <f>VLOOKUP($B63,Ratio!$B$4:$M$126,12,FALSE)</f>
        <v>0.20088557302917964</v>
      </c>
      <c r="V63" s="33">
        <f t="shared" si="3"/>
        <v>1.3382168974692688</v>
      </c>
      <c r="W63">
        <f>VLOOKUP($B63,OPEX!$B$4:$N$124,W$3,FALSE)</f>
        <v>2.1575953567145345</v>
      </c>
      <c r="X63">
        <f>VLOOKUP($B63,CAPEX!$B$4:$N$124,X$3,FALSE)</f>
        <v>2.8283608979205055</v>
      </c>
      <c r="Y63">
        <f>VLOOKUP($B63,Ratio!$B$4:$M$126,11,FALSE)</f>
        <v>0.79911442697082036</v>
      </c>
      <c r="Z63">
        <f>VLOOKUP($B63,Ratio!$B$4:$M$126,12,FALSE)</f>
        <v>0.20088557302917964</v>
      </c>
      <c r="AA63" s="34">
        <f t="shared" si="4"/>
        <v>2.2923424768279239</v>
      </c>
      <c r="AC63" s="37">
        <f>VLOOKUP($B63,Barrelmiles!$B$4:$I$205,AC$3,0)</f>
        <v>102698657972</v>
      </c>
      <c r="AE63" s="34">
        <f t="shared" si="5"/>
        <v>7887071636.4643183</v>
      </c>
      <c r="AF63" s="34">
        <f t="shared" si="6"/>
        <v>55302061481.780754</v>
      </c>
      <c r="AG63" s="34">
        <f t="shared" si="7"/>
        <v>91670248662.958725</v>
      </c>
      <c r="AH63" s="34">
        <f t="shared" si="8"/>
        <v>137433079445.54742</v>
      </c>
      <c r="AI63" s="34">
        <f t="shared" si="9"/>
        <v>235420495982.43829</v>
      </c>
    </row>
    <row r="64" spans="1:35" ht="16.8" x14ac:dyDescent="0.35">
      <c r="A64" s="33" t="s">
        <v>77</v>
      </c>
      <c r="B64" s="50">
        <v>158</v>
      </c>
      <c r="C64">
        <f>VLOOKUP($B64,OPEX!$B$4:$N$124,C$3,FALSE)</f>
        <v>0.27367943354980717</v>
      </c>
      <c r="D64">
        <f>VLOOKUP($B64,CAPEX!$B$4:$N$124,D$3,FALSE)</f>
        <v>0.32014053679060356</v>
      </c>
      <c r="E64">
        <f>VLOOKUP($B64,Ratio!$B$4:$M$126,11,FALSE)</f>
        <v>0.53896286477122723</v>
      </c>
      <c r="F64">
        <f>VLOOKUP($B64,Ratio!$B$4:$M$126,12,FALSE)</f>
        <v>0.46103713522877277</v>
      </c>
      <c r="G64" s="33">
        <f t="shared" si="0"/>
        <v>0.29509972748751218</v>
      </c>
      <c r="H64">
        <f>VLOOKUP($B64,OPEX!$B$4:$N$124,H$3,FALSE)</f>
        <v>0.14197303718155543</v>
      </c>
      <c r="I64" s="36">
        <f>VLOOKUP($B64,CAPEX!$B$4:$N$124,I$3,FALSE)</f>
        <v>1.0937556119852638</v>
      </c>
      <c r="J64" s="36">
        <f>VLOOKUP($B64,Ratio!$B$4:$M$126,11,FALSE)</f>
        <v>0.53896286477122723</v>
      </c>
      <c r="K64" s="36">
        <f>VLOOKUP($B64,Ratio!$B$4:$M$126,12,FALSE)</f>
        <v>0.46103713522877277</v>
      </c>
      <c r="L64" s="33">
        <f t="shared" si="1"/>
        <v>0.58078014882972229</v>
      </c>
      <c r="M64" s="36">
        <f>VLOOKUP($B64,OPEX!$B$4:$N$124,M$3,FALSE)</f>
        <v>0.22821259208943606</v>
      </c>
      <c r="N64" s="36">
        <f>VLOOKUP($B64,CAPEX!$B$4:$N$124,N$3,FALSE)</f>
        <v>1.3777181328563988</v>
      </c>
      <c r="O64" s="36">
        <f>VLOOKUP($B64,Ratio!$B$4:$M$126,11,FALSE)</f>
        <v>0.53896286477122723</v>
      </c>
      <c r="P64" s="36">
        <f>VLOOKUP($B64,Ratio!$B$4:$M$126,12,FALSE)</f>
        <v>0.46103713522877277</v>
      </c>
      <c r="Q64" s="33">
        <f t="shared" si="2"/>
        <v>0.75817733353423777</v>
      </c>
      <c r="R64" s="36">
        <f>VLOOKUP($B64,OPEX!$B$4:$N$124,R$3,FALSE)</f>
        <v>-1.4944273079516665E-2</v>
      </c>
      <c r="S64" s="36">
        <f>VLOOKUP($B64,CAPEX!$B$4:$N$124,S$3,FALSE)</f>
        <v>0.71850280110250808</v>
      </c>
      <c r="T64" s="36">
        <f>VLOOKUP($B64,Ratio!$B$4:$M$126,11,FALSE)</f>
        <v>0.53896286477122723</v>
      </c>
      <c r="U64" s="36">
        <f>VLOOKUP($B64,Ratio!$B$4:$M$126,12,FALSE)</f>
        <v>0.46103713522877277</v>
      </c>
      <c r="V64" s="33">
        <f t="shared" si="3"/>
        <v>0.32320206484328917</v>
      </c>
      <c r="W64">
        <f>VLOOKUP($B64,OPEX!$B$4:$N$124,W$3,FALSE)</f>
        <v>0.22695487139507503</v>
      </c>
      <c r="X64">
        <f>VLOOKUP($B64,CAPEX!$B$4:$N$124,X$3,FALSE)</f>
        <v>1.0405317849176887</v>
      </c>
      <c r="Y64">
        <f>VLOOKUP($B64,Ratio!$B$4:$M$126,11,FALSE)</f>
        <v>0.53896286477122723</v>
      </c>
      <c r="Z64">
        <f>VLOOKUP($B64,Ratio!$B$4:$M$126,12,FALSE)</f>
        <v>0.46103713522877277</v>
      </c>
      <c r="AA64" s="34">
        <f t="shared" si="4"/>
        <v>0.60204404089380781</v>
      </c>
      <c r="AC64" s="37">
        <f>VLOOKUP($B64,Barrelmiles!$B$4:$I$205,AC$3,0)</f>
        <v>14453147428</v>
      </c>
      <c r="AE64" s="34">
        <f t="shared" si="5"/>
        <v>4265119867.3396373</v>
      </c>
      <c r="AF64" s="34">
        <f t="shared" si="6"/>
        <v>8394101114.2917576</v>
      </c>
      <c r="AG64" s="34">
        <f t="shared" si="7"/>
        <v>10958048778.138268</v>
      </c>
      <c r="AH64" s="34">
        <f t="shared" si="8"/>
        <v>4671287092.2140741</v>
      </c>
      <c r="AI64" s="34">
        <f t="shared" si="9"/>
        <v>8701431281.1870651</v>
      </c>
    </row>
    <row r="65" spans="1:35" ht="16.8" x14ac:dyDescent="0.35">
      <c r="A65" s="33" t="s">
        <v>78</v>
      </c>
      <c r="B65" s="50">
        <v>162</v>
      </c>
      <c r="C65">
        <f>VLOOKUP($B65,OPEX!$B$4:$N$124,C$3,FALSE)</f>
        <v>-0.18023874774890947</v>
      </c>
      <c r="D65">
        <f>VLOOKUP($B65,CAPEX!$B$4:$N$124,D$3,FALSE)</f>
        <v>1.3839344552315649</v>
      </c>
      <c r="E65">
        <f>VLOOKUP($B65,Ratio!$B$4:$M$126,11,FALSE)</f>
        <v>0.96447360111893454</v>
      </c>
      <c r="F65">
        <f>VLOOKUP($B65,Ratio!$B$4:$M$126,12,FALSE)</f>
        <v>3.5526398881065457E-2</v>
      </c>
      <c r="G65" s="33">
        <f t="shared" si="0"/>
        <v>-0.12466930662075136</v>
      </c>
      <c r="H65">
        <f>VLOOKUP($B65,OPEX!$B$4:$N$124,H$3,FALSE)</f>
        <v>0.34704164445073826</v>
      </c>
      <c r="I65" s="36">
        <f>VLOOKUP($B65,CAPEX!$B$4:$N$124,I$3,FALSE)</f>
        <v>4.1429474995882085</v>
      </c>
      <c r="J65" s="36">
        <f>VLOOKUP($B65,Ratio!$B$4:$M$126,11,FALSE)</f>
        <v>0.96447360111893454</v>
      </c>
      <c r="K65" s="36">
        <f>VLOOKUP($B65,Ratio!$B$4:$M$126,12,FALSE)</f>
        <v>3.5526398881065457E-2</v>
      </c>
      <c r="L65" s="33">
        <f t="shared" si="1"/>
        <v>0.48189650997532385</v>
      </c>
      <c r="M65" s="36">
        <f>VLOOKUP($B65,OPEX!$B$4:$N$124,M$3,FALSE)</f>
        <v>6.0021169323354134E-2</v>
      </c>
      <c r="N65" s="36">
        <f>VLOOKUP($B65,CAPEX!$B$4:$N$124,N$3,FALSE)</f>
        <v>2.5369902242037279</v>
      </c>
      <c r="O65" s="36">
        <f>VLOOKUP($B65,Ratio!$B$4:$M$126,11,FALSE)</f>
        <v>0.96447360111893454</v>
      </c>
      <c r="P65" s="36">
        <f>VLOOKUP($B65,Ratio!$B$4:$M$126,12,FALSE)</f>
        <v>3.5526398881065457E-2</v>
      </c>
      <c r="Q65" s="33">
        <f t="shared" si="2"/>
        <v>0.14801895998309</v>
      </c>
      <c r="R65" s="36">
        <f>VLOOKUP($B65,OPEX!$B$4:$N$124,R$3,FALSE)</f>
        <v>0.16694130878404381</v>
      </c>
      <c r="S65" s="36">
        <f>VLOOKUP($B65,CAPEX!$B$4:$N$124,S$3,FALSE)</f>
        <v>2.843018938151153</v>
      </c>
      <c r="T65" s="36">
        <f>VLOOKUP($B65,Ratio!$B$4:$M$126,11,FALSE)</f>
        <v>0.96447360111893454</v>
      </c>
      <c r="U65" s="36">
        <f>VLOOKUP($B65,Ratio!$B$4:$M$126,12,FALSE)</f>
        <v>3.5526398881065457E-2</v>
      </c>
      <c r="V65" s="33">
        <f t="shared" si="3"/>
        <v>0.26201271008163579</v>
      </c>
      <c r="W65">
        <f>VLOOKUP($B65,OPEX!$B$4:$N$124,W$3,FALSE)</f>
        <v>0.36220755125234533</v>
      </c>
      <c r="X65">
        <f>VLOOKUP($B65,CAPEX!$B$4:$N$124,X$3,FALSE)</f>
        <v>7.4994698449748993</v>
      </c>
      <c r="Y65">
        <f>VLOOKUP($B65,Ratio!$B$4:$M$126,11,FALSE)</f>
        <v>0.96447360111893454</v>
      </c>
      <c r="Z65">
        <f>VLOOKUP($B65,Ratio!$B$4:$M$126,12,FALSE)</f>
        <v>3.5526398881065457E-2</v>
      </c>
      <c r="AA65" s="34">
        <f t="shared" si="4"/>
        <v>0.61576877841792099</v>
      </c>
      <c r="AC65" s="37">
        <f>VLOOKUP($B65,Barrelmiles!$B$4:$I$205,AC$3,0)</f>
        <v>363374580</v>
      </c>
      <c r="AE65" s="34">
        <f t="shared" si="5"/>
        <v>-45301656.932206742</v>
      </c>
      <c r="AF65" s="34">
        <f t="shared" si="6"/>
        <v>175108941.9157491</v>
      </c>
      <c r="AG65" s="34">
        <f t="shared" si="7"/>
        <v>53786327.415892139</v>
      </c>
      <c r="AH65" s="34">
        <f t="shared" si="8"/>
        <v>95208758.480576172</v>
      </c>
      <c r="AI65" s="34">
        <f t="shared" si="9"/>
        <v>223754721.23472512</v>
      </c>
    </row>
    <row r="66" spans="1:35" ht="16.8" x14ac:dyDescent="0.35">
      <c r="A66" s="33" t="s">
        <v>79</v>
      </c>
      <c r="B66" s="50">
        <v>164</v>
      </c>
      <c r="C66">
        <f>VLOOKUP($B66,OPEX!$B$4:$N$124,C$3,FALSE)</f>
        <v>-0.37647300540471551</v>
      </c>
      <c r="D66">
        <f>VLOOKUP($B66,CAPEX!$B$4:$N$124,D$3,FALSE)</f>
        <v>-0.39785539553903604</v>
      </c>
      <c r="E66">
        <f>VLOOKUP($B66,Ratio!$B$4:$M$126,11,FALSE)</f>
        <v>0.45635551884444492</v>
      </c>
      <c r="F66">
        <f>VLOOKUP($B66,Ratio!$B$4:$M$126,12,FALSE)</f>
        <v>0.54364448115555508</v>
      </c>
      <c r="G66" s="33">
        <f t="shared" si="0"/>
        <v>-0.38809742379515388</v>
      </c>
      <c r="H66">
        <f>VLOOKUP($B66,OPEX!$B$4:$N$124,H$3,FALSE)</f>
        <v>-0.25788621109803805</v>
      </c>
      <c r="I66" s="36">
        <f>VLOOKUP($B66,CAPEX!$B$4:$N$124,I$3,FALSE)</f>
        <v>-0.46536570114791448</v>
      </c>
      <c r="J66" s="36">
        <f>VLOOKUP($B66,Ratio!$B$4:$M$126,11,FALSE)</f>
        <v>0.45635551884444492</v>
      </c>
      <c r="K66" s="36">
        <f>VLOOKUP($B66,Ratio!$B$4:$M$126,12,FALSE)</f>
        <v>0.54364448115555508</v>
      </c>
      <c r="L66" s="33">
        <f t="shared" si="1"/>
        <v>-0.37068129081662227</v>
      </c>
      <c r="M66" s="36">
        <f>VLOOKUP($B66,OPEX!$B$4:$N$124,M$3,FALSE)</f>
        <v>0.19748871346475733</v>
      </c>
      <c r="N66" s="36">
        <f>VLOOKUP($B66,CAPEX!$B$4:$N$124,N$3,FALSE)</f>
        <v>-0.48249110086033348</v>
      </c>
      <c r="O66" s="36">
        <f>VLOOKUP($B66,Ratio!$B$4:$M$126,11,FALSE)</f>
        <v>0.45635551884444492</v>
      </c>
      <c r="P66" s="36">
        <f>VLOOKUP($B66,Ratio!$B$4:$M$126,12,FALSE)</f>
        <v>0.54364448115555508</v>
      </c>
      <c r="Q66" s="33">
        <f t="shared" si="2"/>
        <v>-0.17217855989025732</v>
      </c>
      <c r="R66" s="36">
        <f>VLOOKUP($B66,OPEX!$B$4:$N$124,R$3,FALSE)</f>
        <v>-5.3561235000352342E-2</v>
      </c>
      <c r="S66" s="36">
        <f>VLOOKUP($B66,CAPEX!$B$4:$N$124,S$3,FALSE)</f>
        <v>-0.47333526184736502</v>
      </c>
      <c r="T66" s="36">
        <f>VLOOKUP($B66,Ratio!$B$4:$M$126,11,FALSE)</f>
        <v>0.45635551884444492</v>
      </c>
      <c r="U66" s="36">
        <f>VLOOKUP($B66,Ratio!$B$4:$M$126,12,FALSE)</f>
        <v>0.54364448115555508</v>
      </c>
      <c r="V66" s="33">
        <f t="shared" si="3"/>
        <v>-0.28176906802817464</v>
      </c>
      <c r="W66">
        <f>VLOOKUP($B66,OPEX!$B$4:$N$124,W$3,FALSE)</f>
        <v>2.868807386548541E-2</v>
      </c>
      <c r="X66">
        <f>VLOOKUP($B66,CAPEX!$B$4:$N$124,X$3,FALSE)</f>
        <v>-0.51019927348132432</v>
      </c>
      <c r="Y66">
        <f>VLOOKUP($B66,Ratio!$B$4:$M$126,11,FALSE)</f>
        <v>0.45635551884444492</v>
      </c>
      <c r="Z66">
        <f>VLOOKUP($B66,Ratio!$B$4:$M$126,12,FALSE)</f>
        <v>0.54364448115555508</v>
      </c>
      <c r="AA66" s="34">
        <f t="shared" si="4"/>
        <v>-0.26427505848416433</v>
      </c>
      <c r="AC66" s="37">
        <f>VLOOKUP($B66,Barrelmiles!$B$4:$I$205,AC$3,0)</f>
        <v>1238962365</v>
      </c>
      <c r="AE66" s="34">
        <f t="shared" si="5"/>
        <v>-480838102.03565115</v>
      </c>
      <c r="AF66" s="34">
        <f t="shared" si="6"/>
        <v>-459260168.73141509</v>
      </c>
      <c r="AG66" s="34">
        <f t="shared" si="7"/>
        <v>-213322755.76392734</v>
      </c>
      <c r="AH66" s="34">
        <f t="shared" si="8"/>
        <v>-349101270.90803313</v>
      </c>
      <c r="AI66" s="34">
        <f t="shared" si="9"/>
        <v>-327426851.47005355</v>
      </c>
    </row>
    <row r="67" spans="1:35" ht="16.8" x14ac:dyDescent="0.35">
      <c r="A67" s="33" t="s">
        <v>80</v>
      </c>
      <c r="B67" s="50">
        <v>165</v>
      </c>
      <c r="C67">
        <f>VLOOKUP($B67,OPEX!$B$4:$N$124,C$3,FALSE)</f>
        <v>1.6401495310035357</v>
      </c>
      <c r="D67">
        <f>VLOOKUP($B67,CAPEX!$B$4:$N$124,D$3,FALSE)</f>
        <v>0.31791024473463397</v>
      </c>
      <c r="E67">
        <f>VLOOKUP($B67,Ratio!$B$4:$M$126,11,FALSE)</f>
        <v>0.96539576688097894</v>
      </c>
      <c r="F67">
        <f>VLOOKUP($B67,Ratio!$B$4:$M$126,12,FALSE)</f>
        <v>3.4604233119021055E-2</v>
      </c>
      <c r="G67" s="33">
        <f t="shared" si="0"/>
        <v>1.5943944545023585</v>
      </c>
      <c r="H67">
        <f>VLOOKUP($B67,OPEX!$B$4:$N$124,H$3,FALSE)</f>
        <v>0.19727292408498318</v>
      </c>
      <c r="I67" s="36">
        <f>VLOOKUP($B67,CAPEX!$B$4:$N$124,I$3,FALSE)</f>
        <v>0.17621976104035164</v>
      </c>
      <c r="J67" s="36">
        <f>VLOOKUP($B67,Ratio!$B$4:$M$126,11,FALSE)</f>
        <v>0.96539576688097894</v>
      </c>
      <c r="K67" s="36">
        <f>VLOOKUP($B67,Ratio!$B$4:$M$126,12,FALSE)</f>
        <v>3.4604233119021055E-2</v>
      </c>
      <c r="L67" s="33">
        <f t="shared" si="1"/>
        <v>0.196544395523094</v>
      </c>
      <c r="M67" s="36">
        <f>VLOOKUP($B67,OPEX!$B$4:$N$124,M$3,FALSE)</f>
        <v>135.37256238006825</v>
      </c>
      <c r="N67" s="36">
        <f>VLOOKUP($B67,CAPEX!$B$4:$N$124,N$3,FALSE)</f>
        <v>90.301776513045965</v>
      </c>
      <c r="O67" s="36">
        <f>VLOOKUP($B67,Ratio!$B$4:$M$126,11,FALSE)</f>
        <v>0.96539576688097894</v>
      </c>
      <c r="P67" s="36">
        <f>VLOOKUP($B67,Ratio!$B$4:$M$126,12,FALSE)</f>
        <v>3.4604233119021055E-2</v>
      </c>
      <c r="Q67" s="33">
        <f t="shared" si="2"/>
        <v>133.81292239906833</v>
      </c>
      <c r="R67" s="36">
        <f>VLOOKUP($B67,OPEX!$B$4:$N$124,R$3,FALSE)</f>
        <v>1.6288839161997908</v>
      </c>
      <c r="S67" s="36">
        <f>VLOOKUP($B67,CAPEX!$B$4:$N$124,S$3,FALSE)</f>
        <v>-0.2886345048004641</v>
      </c>
      <c r="T67" s="36">
        <f>VLOOKUP($B67,Ratio!$B$4:$M$126,11,FALSE)</f>
        <v>0.96539576688097894</v>
      </c>
      <c r="U67" s="36">
        <f>VLOOKUP($B67,Ratio!$B$4:$M$126,12,FALSE)</f>
        <v>3.4604233119021055E-2</v>
      </c>
      <c r="V67" s="33">
        <f t="shared" si="3"/>
        <v>1.5625296617494808</v>
      </c>
      <c r="W67">
        <f>VLOOKUP($B67,OPEX!$B$4:$N$124,W$3,FALSE)</f>
        <v>3.4787264067397197</v>
      </c>
      <c r="X67">
        <f>VLOOKUP($B67,CAPEX!$B$4:$N$124,X$3,FALSE)</f>
        <v>0.21618205311532979</v>
      </c>
      <c r="Y67">
        <f>VLOOKUP($B67,Ratio!$B$4:$M$126,11,FALSE)</f>
        <v>0.96539576688097894</v>
      </c>
      <c r="Z67">
        <f>VLOOKUP($B67,Ratio!$B$4:$M$126,12,FALSE)</f>
        <v>3.4604233119021055E-2</v>
      </c>
      <c r="AA67" s="34">
        <f t="shared" si="4"/>
        <v>3.3658285613657557</v>
      </c>
      <c r="AC67" s="37">
        <f>VLOOKUP($B67,Barrelmiles!$B$4:$I$205,AC$3,0)</f>
        <v>442308577</v>
      </c>
      <c r="AE67" s="34">
        <f t="shared" si="5"/>
        <v>705214342.34762943</v>
      </c>
      <c r="AF67" s="34">
        <f t="shared" si="6"/>
        <v>86933271.901144877</v>
      </c>
      <c r="AG67" s="34">
        <f t="shared" si="7"/>
        <v>59186603290.543335</v>
      </c>
      <c r="AH67" s="34">
        <f t="shared" si="8"/>
        <v>691120271.20870423</v>
      </c>
      <c r="AI67" s="34">
        <f t="shared" si="9"/>
        <v>1488734841.4036446</v>
      </c>
    </row>
    <row r="68" spans="1:35" ht="16.8" x14ac:dyDescent="0.35">
      <c r="A68" s="33" t="s">
        <v>81</v>
      </c>
      <c r="B68" s="50">
        <v>167</v>
      </c>
      <c r="C68">
        <f>VLOOKUP($B68,OPEX!$B$4:$N$124,C$3,FALSE)</f>
        <v>8.0966328128539211E-2</v>
      </c>
      <c r="D68">
        <f>VLOOKUP($B68,CAPEX!$B$4:$N$124,D$3,FALSE)</f>
        <v>0.33849484140095498</v>
      </c>
      <c r="E68">
        <f>VLOOKUP($B68,Ratio!$B$4:$M$126,11,FALSE)</f>
        <v>0.58428828950489131</v>
      </c>
      <c r="F68">
        <f>VLOOKUP($B68,Ratio!$B$4:$M$126,12,FALSE)</f>
        <v>0.41571171049510869</v>
      </c>
      <c r="G68" s="33">
        <f t="shared" si="0"/>
        <v>0.18802394688227747</v>
      </c>
      <c r="H68">
        <f>VLOOKUP($B68,OPEX!$B$4:$N$124,H$3,FALSE)</f>
        <v>0.7245629313955636</v>
      </c>
      <c r="I68" s="36">
        <f>VLOOKUP($B68,CAPEX!$B$4:$N$124,I$3,FALSE)</f>
        <v>1.4424586555215992</v>
      </c>
      <c r="J68" s="36">
        <f>VLOOKUP($B68,Ratio!$B$4:$M$126,11,FALSE)</f>
        <v>0.58428828950489131</v>
      </c>
      <c r="K68" s="36">
        <f>VLOOKUP($B68,Ratio!$B$4:$M$126,12,FALSE)</f>
        <v>0.41571171049510869</v>
      </c>
      <c r="L68" s="33">
        <f t="shared" si="1"/>
        <v>1.0230005908291226</v>
      </c>
      <c r="M68" s="36">
        <f>VLOOKUP($B68,OPEX!$B$4:$N$124,M$3,FALSE)</f>
        <v>1.2229814252887141</v>
      </c>
      <c r="N68" s="36">
        <f>VLOOKUP($B68,CAPEX!$B$4:$N$124,N$3,FALSE)</f>
        <v>2.4491235088621495</v>
      </c>
      <c r="O68" s="36">
        <f>VLOOKUP($B68,Ratio!$B$4:$M$126,11,FALSE)</f>
        <v>0.58428828950489131</v>
      </c>
      <c r="P68" s="36">
        <f>VLOOKUP($B68,Ratio!$B$4:$M$126,12,FALSE)</f>
        <v>0.41571171049510869</v>
      </c>
      <c r="Q68" s="33">
        <f t="shared" si="2"/>
        <v>1.7327030481610635</v>
      </c>
      <c r="R68" s="36">
        <f>VLOOKUP($B68,OPEX!$B$4:$N$124,R$3,FALSE)</f>
        <v>1.5853998436865628</v>
      </c>
      <c r="S68" s="36">
        <f>VLOOKUP($B68,CAPEX!$B$4:$N$124,S$3,FALSE)</f>
        <v>2.8058138886292867</v>
      </c>
      <c r="T68" s="36">
        <f>VLOOKUP($B68,Ratio!$B$4:$M$126,11,FALSE)</f>
        <v>0.58428828950489131</v>
      </c>
      <c r="U68" s="36">
        <f>VLOOKUP($B68,Ratio!$B$4:$M$126,12,FALSE)</f>
        <v>0.41571171049510869</v>
      </c>
      <c r="V68" s="33">
        <f t="shared" si="3"/>
        <v>2.0927402538219573</v>
      </c>
      <c r="W68">
        <f>VLOOKUP($B68,OPEX!$B$4:$N$124,W$3,FALSE)</f>
        <v>1.3167319884707598</v>
      </c>
      <c r="X68">
        <f>VLOOKUP($B68,CAPEX!$B$4:$N$124,X$3,FALSE)</f>
        <v>2.3135814005825228</v>
      </c>
      <c r="Y68">
        <f>VLOOKUP($B68,Ratio!$B$4:$M$126,11,FALSE)</f>
        <v>0.58428828950489131</v>
      </c>
      <c r="Z68">
        <f>VLOOKUP($B68,Ratio!$B$4:$M$126,12,FALSE)</f>
        <v>0.41571171049510869</v>
      </c>
      <c r="AA68" s="34">
        <f t="shared" si="4"/>
        <v>1.7311339626857842</v>
      </c>
      <c r="AC68" s="37">
        <f>VLOOKUP($B68,Barrelmiles!$B$4:$I$205,AC$3,0)</f>
        <v>3236615672</v>
      </c>
      <c r="AE68" s="34">
        <f t="shared" si="5"/>
        <v>608561253.19047475</v>
      </c>
      <c r="AF68" s="34">
        <f t="shared" si="6"/>
        <v>3311059744.7427979</v>
      </c>
      <c r="AG68" s="34">
        <f t="shared" si="7"/>
        <v>5608093840.6002684</v>
      </c>
      <c r="AH68" s="34">
        <f t="shared" si="8"/>
        <v>6773395902.945405</v>
      </c>
      <c r="AI68" s="34">
        <f t="shared" si="9"/>
        <v>5603015313.9602728</v>
      </c>
    </row>
    <row r="69" spans="1:35" ht="16.8" x14ac:dyDescent="0.35">
      <c r="A69" s="33" t="s">
        <v>83</v>
      </c>
      <c r="B69" s="50">
        <v>171</v>
      </c>
      <c r="C69">
        <f>VLOOKUP($B69,OPEX!$B$4:$N$124,C$3,FALSE)</f>
        <v>0.22112881716795871</v>
      </c>
      <c r="D69">
        <f>VLOOKUP($B69,CAPEX!$B$4:$N$124,D$3,FALSE)</f>
        <v>-0.13511683957651158</v>
      </c>
      <c r="E69">
        <f>VLOOKUP($B69,Ratio!$B$4:$M$126,11,FALSE)</f>
        <v>0.45341862493083529</v>
      </c>
      <c r="F69">
        <f>VLOOKUP($B69,Ratio!$B$4:$M$126,12,FALSE)</f>
        <v>0.54658137506916471</v>
      </c>
      <c r="G69" s="33">
        <f t="shared" ref="G69:G124" si="10">(C69*E69)+(D69*F69)</f>
        <v>2.6411576242148488E-2</v>
      </c>
      <c r="H69">
        <f>VLOOKUP($B69,OPEX!$B$4:$N$124,H$3,FALSE)</f>
        <v>0.68026224261640644</v>
      </c>
      <c r="I69" s="36">
        <f>VLOOKUP($B69,CAPEX!$B$4:$N$124,I$3,FALSE)</f>
        <v>-2.1276354656289496E-2</v>
      </c>
      <c r="J69" s="36">
        <f>VLOOKUP($B69,Ratio!$B$4:$M$126,11,FALSE)</f>
        <v>0.45341862493083529</v>
      </c>
      <c r="K69" s="36">
        <f>VLOOKUP($B69,Ratio!$B$4:$M$126,12,FALSE)</f>
        <v>0.54658137506916471</v>
      </c>
      <c r="L69" s="33">
        <f t="shared" ref="L69:L124" si="11">(H69*J69)+(I69*K69)</f>
        <v>0.29681431145500337</v>
      </c>
      <c r="M69" s="36">
        <f>VLOOKUP($B69,OPEX!$B$4:$N$124,M$3,FALSE)</f>
        <v>-0.29137859647806091</v>
      </c>
      <c r="N69" s="36">
        <f>VLOOKUP($B69,CAPEX!$B$4:$N$124,N$3,FALSE)</f>
        <v>-0.35472856815547377</v>
      </c>
      <c r="O69" s="36">
        <f>VLOOKUP($B69,Ratio!$B$4:$M$126,11,FALSE)</f>
        <v>0.45341862493083529</v>
      </c>
      <c r="P69" s="36">
        <f>VLOOKUP($B69,Ratio!$B$4:$M$126,12,FALSE)</f>
        <v>0.54658137506916471</v>
      </c>
      <c r="Q69" s="33">
        <f t="shared" ref="Q69:Q124" si="12">(M69*O69)+(N69*P69)</f>
        <v>-0.32600451110809386</v>
      </c>
      <c r="R69" s="36">
        <f>VLOOKUP($B69,OPEX!$B$4:$N$124,R$3,FALSE)</f>
        <v>0.16513748649124912</v>
      </c>
      <c r="S69" s="36">
        <f>VLOOKUP($B69,CAPEX!$B$4:$N$124,S$3,FALSE)</f>
        <v>-0.20536850637248083</v>
      </c>
      <c r="T69" s="36">
        <f>VLOOKUP($B69,Ratio!$B$4:$M$126,11,FALSE)</f>
        <v>0.45341862493083529</v>
      </c>
      <c r="U69" s="36">
        <f>VLOOKUP($B69,Ratio!$B$4:$M$126,12,FALSE)</f>
        <v>0.54658137506916471</v>
      </c>
      <c r="V69" s="33">
        <f t="shared" ref="V69:V124" si="13">(R69*T69)+(S69*U69)</f>
        <v>-3.7374188559574528E-2</v>
      </c>
      <c r="W69">
        <f>VLOOKUP($B69,OPEX!$B$4:$N$124,W$3,FALSE)</f>
        <v>-0.42190753822423344</v>
      </c>
      <c r="X69">
        <f>VLOOKUP($B69,CAPEX!$B$4:$N$124,X$3,FALSE)</f>
        <v>-0.56487872280990292</v>
      </c>
      <c r="Y69">
        <f>VLOOKUP($B69,Ratio!$B$4:$M$126,11,FALSE)</f>
        <v>0.45341862493083529</v>
      </c>
      <c r="Z69">
        <f>VLOOKUP($B69,Ratio!$B$4:$M$126,12,FALSE)</f>
        <v>0.54658137506916471</v>
      </c>
      <c r="AA69" s="34">
        <f t="shared" ref="AA69:AA124" si="14">(W69*Y69)+(X69*Z69)</f>
        <v>-0.50005292489033604</v>
      </c>
      <c r="AC69" s="37">
        <f>VLOOKUP($B69,Barrelmiles!$B$4:$I$205,AC$3,0)</f>
        <v>1111552010</v>
      </c>
      <c r="AE69" s="34">
        <f t="shared" si="5"/>
        <v>29357840.659228399</v>
      </c>
      <c r="AF69" s="34">
        <f t="shared" si="6"/>
        <v>329924544.49457502</v>
      </c>
      <c r="AG69" s="34">
        <f t="shared" si="7"/>
        <v>-362370969.59126908</v>
      </c>
      <c r="AH69" s="34">
        <f t="shared" si="8"/>
        <v>-41543354.415514074</v>
      </c>
      <c r="AI69" s="34">
        <f t="shared" si="9"/>
        <v>-555834833.76823211</v>
      </c>
    </row>
    <row r="70" spans="1:35" ht="16.8" x14ac:dyDescent="0.35">
      <c r="A70" s="33" t="s">
        <v>84</v>
      </c>
      <c r="B70" s="50">
        <v>173</v>
      </c>
      <c r="C70">
        <f>VLOOKUP($B70,OPEX!$B$4:$N$124,C$3,FALSE)</f>
        <v>-0.16955024054094972</v>
      </c>
      <c r="D70">
        <f>VLOOKUP($B70,CAPEX!$B$4:$N$124,D$3,FALSE)</f>
        <v>0.22264398500134297</v>
      </c>
      <c r="E70">
        <f>VLOOKUP($B70,Ratio!$B$4:$M$126,11,FALSE)</f>
        <v>0.8086749079152924</v>
      </c>
      <c r="F70">
        <f>VLOOKUP($B70,Ratio!$B$4:$M$126,12,FALSE)</f>
        <v>0.1913250920847076</v>
      </c>
      <c r="G70" s="33">
        <f t="shared" si="10"/>
        <v>-9.4513644223979995E-2</v>
      </c>
      <c r="H70">
        <f>VLOOKUP($B70,OPEX!$B$4:$N$124,H$3,FALSE)</f>
        <v>0.16147069616461363</v>
      </c>
      <c r="I70" s="36">
        <f>VLOOKUP($B70,CAPEX!$B$4:$N$124,I$3,FALSE)</f>
        <v>0.32617407408713978</v>
      </c>
      <c r="J70" s="36">
        <f>VLOOKUP($B70,Ratio!$B$4:$M$126,11,FALSE)</f>
        <v>0.8086749079152924</v>
      </c>
      <c r="K70" s="36">
        <f>VLOOKUP($B70,Ratio!$B$4:$M$126,12,FALSE)</f>
        <v>0.1913250920847076</v>
      </c>
      <c r="L70" s="33">
        <f t="shared" si="11"/>
        <v>0.19298258511230332</v>
      </c>
      <c r="M70" s="36">
        <f>VLOOKUP($B70,OPEX!$B$4:$N$124,M$3,FALSE)</f>
        <v>1.0506052552095684</v>
      </c>
      <c r="N70" s="36">
        <f>VLOOKUP($B70,CAPEX!$B$4:$N$124,N$3,FALSE)</f>
        <v>0.77716265913397631</v>
      </c>
      <c r="O70" s="36">
        <f>VLOOKUP($B70,Ratio!$B$4:$M$126,11,FALSE)</f>
        <v>0.8086749079152924</v>
      </c>
      <c r="P70" s="36">
        <f>VLOOKUP($B70,Ratio!$B$4:$M$126,12,FALSE)</f>
        <v>0.1913250920847076</v>
      </c>
      <c r="Q70" s="33">
        <f t="shared" si="12"/>
        <v>0.99828882533552421</v>
      </c>
      <c r="R70" s="36">
        <f>VLOOKUP($B70,OPEX!$B$4:$N$124,R$3,FALSE)</f>
        <v>0.84363283871272954</v>
      </c>
      <c r="S70" s="36">
        <f>VLOOKUP($B70,CAPEX!$B$4:$N$124,S$3,FALSE)</f>
        <v>1.0183431408534223</v>
      </c>
      <c r="T70" s="36">
        <f>VLOOKUP($B70,Ratio!$B$4:$M$126,11,FALSE)</f>
        <v>0.8086749079152924</v>
      </c>
      <c r="U70" s="36">
        <f>VLOOKUP($B70,Ratio!$B$4:$M$126,12,FALSE)</f>
        <v>0.1913250920847076</v>
      </c>
      <c r="V70" s="33">
        <f t="shared" si="13"/>
        <v>0.87705930335794469</v>
      </c>
      <c r="W70">
        <f>VLOOKUP($B70,OPEX!$B$4:$N$124,W$3,FALSE)</f>
        <v>0.47846235165042839</v>
      </c>
      <c r="X70">
        <f>VLOOKUP($B70,CAPEX!$B$4:$N$124,X$3,FALSE)</f>
        <v>1.46604646159778</v>
      </c>
      <c r="Y70">
        <f>VLOOKUP($B70,Ratio!$B$4:$M$126,11,FALSE)</f>
        <v>0.8086749079152924</v>
      </c>
      <c r="Z70">
        <f>VLOOKUP($B70,Ratio!$B$4:$M$126,12,FALSE)</f>
        <v>0.1913250920847076</v>
      </c>
      <c r="AA70" s="34">
        <f t="shared" si="14"/>
        <v>0.66741197242749939</v>
      </c>
      <c r="AC70" s="37">
        <f>VLOOKUP($B70,Barrelmiles!$B$4:$I$205,AC$3,0)</f>
        <v>2579661865</v>
      </c>
      <c r="AE70" s="34">
        <f t="shared" ref="AE70:AE124" si="15">G70*$AC70</f>
        <v>-243813243.72677872</v>
      </c>
      <c r="AF70" s="34">
        <f t="shared" ref="AF70:AF124" si="16">L70*$AC70</f>
        <v>497829815.4233256</v>
      </c>
      <c r="AG70" s="34">
        <f t="shared" ref="AG70:AG124" si="17">Q70*$AC70</f>
        <v>2575247612.9736977</v>
      </c>
      <c r="AH70" s="34">
        <f t="shared" ref="AH70:AH124" si="18">V70*$AC70</f>
        <v>2262516438.2159562</v>
      </c>
      <c r="AI70" s="34">
        <f t="shared" ref="AI70:AI124" si="19">AA70*$AC70</f>
        <v>1721697213.5156517</v>
      </c>
    </row>
    <row r="71" spans="1:35" ht="16.8" x14ac:dyDescent="0.35">
      <c r="A71" s="33" t="s">
        <v>85</v>
      </c>
      <c r="B71" s="50">
        <v>175</v>
      </c>
      <c r="C71">
        <f>VLOOKUP($B71,OPEX!$B$4:$N$124,C$3,FALSE)</f>
        <v>0.14776186736201444</v>
      </c>
      <c r="D71">
        <f>VLOOKUP($B71,CAPEX!$B$4:$N$124,D$3,FALSE)</f>
        <v>-6.8732037469679272E-3</v>
      </c>
      <c r="E71">
        <f>VLOOKUP($B71,Ratio!$B$4:$M$126,11,FALSE)</f>
        <v>0.47209436668493676</v>
      </c>
      <c r="F71">
        <f>VLOOKUP($B71,Ratio!$B$4:$M$126,12,FALSE)</f>
        <v>0.52790563331506324</v>
      </c>
      <c r="G71" s="33">
        <f t="shared" si="10"/>
        <v>6.6129142215507267E-2</v>
      </c>
      <c r="H71">
        <f>VLOOKUP($B71,OPEX!$B$4:$N$124,H$3,FALSE)</f>
        <v>0.11336924167821251</v>
      </c>
      <c r="I71" s="36">
        <f>VLOOKUP($B71,CAPEX!$B$4:$N$124,I$3,FALSE)</f>
        <v>0.19020745391804617</v>
      </c>
      <c r="J71" s="36">
        <f>VLOOKUP($B71,Ratio!$B$4:$M$126,11,FALSE)</f>
        <v>0.47209436668493676</v>
      </c>
      <c r="K71" s="36">
        <f>VLOOKUP($B71,Ratio!$B$4:$M$126,12,FALSE)</f>
        <v>0.52790563331506324</v>
      </c>
      <c r="L71" s="33">
        <f t="shared" si="11"/>
        <v>0.15393256677347913</v>
      </c>
      <c r="M71" s="36">
        <f>VLOOKUP($B71,OPEX!$B$4:$N$124,M$3,FALSE)</f>
        <v>0.64843352491339867</v>
      </c>
      <c r="N71" s="36">
        <f>VLOOKUP($B71,CAPEX!$B$4:$N$124,N$3,FALSE)</f>
        <v>0.46283176209762822</v>
      </c>
      <c r="O71" s="36">
        <f>VLOOKUP($B71,Ratio!$B$4:$M$126,11,FALSE)</f>
        <v>0.47209436668493676</v>
      </c>
      <c r="P71" s="36">
        <f>VLOOKUP($B71,Ratio!$B$4:$M$126,12,FALSE)</f>
        <v>0.52790563331506324</v>
      </c>
      <c r="Q71" s="33">
        <f t="shared" si="12"/>
        <v>0.55045330876974718</v>
      </c>
      <c r="R71" s="36">
        <f>VLOOKUP($B71,OPEX!$B$4:$N$124,R$3,FALSE)</f>
        <v>1.0170470341650932</v>
      </c>
      <c r="S71" s="36">
        <f>VLOOKUP($B71,CAPEX!$B$4:$N$124,S$3,FALSE)</f>
        <v>0.72546078726973895</v>
      </c>
      <c r="T71" s="36">
        <f>VLOOKUP($B71,Ratio!$B$4:$M$126,11,FALSE)</f>
        <v>0.47209436668493676</v>
      </c>
      <c r="U71" s="36">
        <f>VLOOKUP($B71,Ratio!$B$4:$M$126,12,FALSE)</f>
        <v>0.52790563331506324</v>
      </c>
      <c r="V71" s="33">
        <f t="shared" si="13"/>
        <v>0.86311701183183887</v>
      </c>
      <c r="W71">
        <f>VLOOKUP($B71,OPEX!$B$4:$N$124,W$3,FALSE)</f>
        <v>0.50539020020991587</v>
      </c>
      <c r="X71">
        <f>VLOOKUP($B71,CAPEX!$B$4:$N$124,X$3,FALSE)</f>
        <v>1.4775228967739</v>
      </c>
      <c r="Y71">
        <f>VLOOKUP($B71,Ratio!$B$4:$M$126,11,FALSE)</f>
        <v>0.47209436668493676</v>
      </c>
      <c r="Z71">
        <f>VLOOKUP($B71,Ratio!$B$4:$M$126,12,FALSE)</f>
        <v>0.52790563331506324</v>
      </c>
      <c r="AA71" s="34">
        <f t="shared" si="14"/>
        <v>1.018584527055806</v>
      </c>
      <c r="AC71" s="37">
        <f>VLOOKUP($B71,Barrelmiles!$B$4:$I$205,AC$3,0)</f>
        <v>12329206465</v>
      </c>
      <c r="AE71" s="34">
        <f t="shared" si="15"/>
        <v>815319847.72833657</v>
      </c>
      <c r="AF71" s="34">
        <f t="shared" si="16"/>
        <v>1897866397.437623</v>
      </c>
      <c r="AG71" s="34">
        <f t="shared" si="17"/>
        <v>6786652493.164608</v>
      </c>
      <c r="AH71" s="34">
        <f t="shared" si="18"/>
        <v>10641547842.328588</v>
      </c>
      <c r="AI71" s="34">
        <f t="shared" si="19"/>
        <v>12558338936.125412</v>
      </c>
    </row>
    <row r="72" spans="1:35" ht="16.8" x14ac:dyDescent="0.35">
      <c r="A72" s="33" t="s">
        <v>86</v>
      </c>
      <c r="B72" s="50">
        <v>176</v>
      </c>
      <c r="C72">
        <f>VLOOKUP($B72,OPEX!$B$4:$N$124,C$3,FALSE)</f>
        <v>0.10931245046288708</v>
      </c>
      <c r="D72">
        <f>VLOOKUP($B72,CAPEX!$B$4:$N$124,D$3,FALSE)</f>
        <v>7.1012409246946268E-2</v>
      </c>
      <c r="E72">
        <f>VLOOKUP($B72,Ratio!$B$4:$M$126,11,FALSE)</f>
        <v>0.41094518729646518</v>
      </c>
      <c r="F72">
        <f>VLOOKUP($B72,Ratio!$B$4:$M$126,12,FALSE)</f>
        <v>0.58905481270353488</v>
      </c>
      <c r="G72" s="33">
        <f t="shared" si="10"/>
        <v>8.6751626857893407E-2</v>
      </c>
      <c r="H72">
        <f>VLOOKUP($B72,OPEX!$B$4:$N$124,H$3,FALSE)</f>
        <v>0.29087158724028295</v>
      </c>
      <c r="I72" s="36">
        <f>VLOOKUP($B72,CAPEX!$B$4:$N$124,I$3,FALSE)</f>
        <v>0.42593486549717741</v>
      </c>
      <c r="J72" s="36">
        <f>VLOOKUP($B72,Ratio!$B$4:$M$126,11,FALSE)</f>
        <v>0.41094518729646518</v>
      </c>
      <c r="K72" s="36">
        <f>VLOOKUP($B72,Ratio!$B$4:$M$126,12,FALSE)</f>
        <v>0.58905481270353488</v>
      </c>
      <c r="L72" s="33">
        <f t="shared" si="11"/>
        <v>0.37043126131702336</v>
      </c>
      <c r="M72" s="36">
        <f>VLOOKUP($B72,OPEX!$B$4:$N$124,M$3,FALSE)</f>
        <v>9.3484197046955222E-2</v>
      </c>
      <c r="N72" s="36">
        <f>VLOOKUP($B72,CAPEX!$B$4:$N$124,N$3,FALSE)</f>
        <v>1.5572183437873808</v>
      </c>
      <c r="O72" s="36">
        <f>VLOOKUP($B72,Ratio!$B$4:$M$126,11,FALSE)</f>
        <v>0.41094518729646518</v>
      </c>
      <c r="P72" s="36">
        <f>VLOOKUP($B72,Ratio!$B$4:$M$126,12,FALSE)</f>
        <v>0.58905481270353488</v>
      </c>
      <c r="Q72" s="33">
        <f t="shared" si="12"/>
        <v>0.95570384070290504</v>
      </c>
      <c r="R72" s="36">
        <f>VLOOKUP($B72,OPEX!$B$4:$N$124,R$3,FALSE)</f>
        <v>0.34698649161952017</v>
      </c>
      <c r="S72" s="36">
        <f>VLOOKUP($B72,CAPEX!$B$4:$N$124,S$3,FALSE)</f>
        <v>2.4464922587565829</v>
      </c>
      <c r="T72" s="36">
        <f>VLOOKUP($B72,Ratio!$B$4:$M$126,11,FALSE)</f>
        <v>0.41094518729646518</v>
      </c>
      <c r="U72" s="36">
        <f>VLOOKUP($B72,Ratio!$B$4:$M$126,12,FALSE)</f>
        <v>0.58905481270353488</v>
      </c>
      <c r="V72" s="33">
        <f t="shared" si="13"/>
        <v>1.5837104680504339</v>
      </c>
      <c r="W72">
        <f>VLOOKUP($B72,OPEX!$B$4:$N$124,W$3,FALSE)</f>
        <v>0.49611609492759962</v>
      </c>
      <c r="X72">
        <f>VLOOKUP($B72,CAPEX!$B$4:$N$124,X$3,FALSE)</f>
        <v>2.1487715509462162</v>
      </c>
      <c r="Y72">
        <f>VLOOKUP($B72,Ratio!$B$4:$M$126,11,FALSE)</f>
        <v>0.41094518729646518</v>
      </c>
      <c r="Z72">
        <f>VLOOKUP($B72,Ratio!$B$4:$M$126,12,FALSE)</f>
        <v>0.58905481270353488</v>
      </c>
      <c r="AA72" s="34">
        <f t="shared" si="14"/>
        <v>1.4696207450361209</v>
      </c>
      <c r="AC72" s="37">
        <f>VLOOKUP($B72,Barrelmiles!$B$4:$I$205,AC$3,0)</f>
        <v>37315755058</v>
      </c>
      <c r="AE72" s="34">
        <f t="shared" si="15"/>
        <v>3237202458.7121644</v>
      </c>
      <c r="AF72" s="34">
        <f t="shared" si="16"/>
        <v>13822922213.132034</v>
      </c>
      <c r="AG72" s="34">
        <f t="shared" si="17"/>
        <v>35662810427.659454</v>
      </c>
      <c r="AH72" s="34">
        <f t="shared" si="18"/>
        <v>59097351908.560524</v>
      </c>
      <c r="AI72" s="34">
        <f t="shared" si="19"/>
        <v>54840007749.923355</v>
      </c>
    </row>
    <row r="73" spans="1:35" ht="16.8" x14ac:dyDescent="0.35">
      <c r="A73" s="33" t="s">
        <v>87</v>
      </c>
      <c r="B73" s="50">
        <v>177</v>
      </c>
      <c r="C73">
        <f>VLOOKUP($B73,OPEX!$B$4:$N$124,C$3,FALSE)</f>
        <v>0.21177092207009318</v>
      </c>
      <c r="D73">
        <f>VLOOKUP($B73,CAPEX!$B$4:$N$124,D$3,FALSE)</f>
        <v>1.2166988847244846E-2</v>
      </c>
      <c r="E73">
        <f>VLOOKUP($B73,Ratio!$B$4:$M$126,11,FALSE)</f>
        <v>0.57681040255264293</v>
      </c>
      <c r="F73">
        <f>VLOOKUP($B73,Ratio!$B$4:$M$126,12,FALSE)</f>
        <v>0.42318959744735707</v>
      </c>
      <c r="G73" s="33">
        <f t="shared" si="10"/>
        <v>0.12730061392060685</v>
      </c>
      <c r="H73">
        <f>VLOOKUP($B73,OPEX!$B$4:$N$124,H$3,FALSE)</f>
        <v>0.1884442008642101</v>
      </c>
      <c r="I73" s="36">
        <f>VLOOKUP($B73,CAPEX!$B$4:$N$124,I$3,FALSE)</f>
        <v>5.2058628150714041E-2</v>
      </c>
      <c r="J73" s="36">
        <f>VLOOKUP($B73,Ratio!$B$4:$M$126,11,FALSE)</f>
        <v>0.57681040255264293</v>
      </c>
      <c r="K73" s="36">
        <f>VLOOKUP($B73,Ratio!$B$4:$M$126,12,FALSE)</f>
        <v>0.42318959744735707</v>
      </c>
      <c r="L73" s="33">
        <f t="shared" si="11"/>
        <v>0.13072724524995846</v>
      </c>
      <c r="M73" s="36">
        <f>VLOOKUP($B73,OPEX!$B$4:$N$124,M$3,FALSE)</f>
        <v>0.30964486726014318</v>
      </c>
      <c r="N73" s="36">
        <f>VLOOKUP($B73,CAPEX!$B$4:$N$124,N$3,FALSE)</f>
        <v>8.0032694386468414E-2</v>
      </c>
      <c r="O73" s="36">
        <f>VLOOKUP($B73,Ratio!$B$4:$M$126,11,FALSE)</f>
        <v>0.57681040255264293</v>
      </c>
      <c r="P73" s="36">
        <f>VLOOKUP($B73,Ratio!$B$4:$M$126,12,FALSE)</f>
        <v>0.42318959744735707</v>
      </c>
      <c r="Q73" s="33">
        <f t="shared" si="12"/>
        <v>0.21247538425271981</v>
      </c>
      <c r="R73" s="36">
        <f>VLOOKUP($B73,OPEX!$B$4:$N$124,R$3,FALSE)</f>
        <v>0.50376979023741464</v>
      </c>
      <c r="S73" s="36">
        <f>VLOOKUP($B73,CAPEX!$B$4:$N$124,S$3,FALSE)</f>
        <v>0.2086804503815311</v>
      </c>
      <c r="T73" s="36">
        <f>VLOOKUP($B73,Ratio!$B$4:$M$126,11,FALSE)</f>
        <v>0.57681040255264293</v>
      </c>
      <c r="U73" s="36">
        <f>VLOOKUP($B73,Ratio!$B$4:$M$126,12,FALSE)</f>
        <v>0.42318959744735707</v>
      </c>
      <c r="V73" s="33">
        <f t="shared" si="13"/>
        <v>0.37889105129279699</v>
      </c>
      <c r="W73">
        <f>VLOOKUP($B73,OPEX!$B$4:$N$124,W$3,FALSE)</f>
        <v>0.48044378355544409</v>
      </c>
      <c r="X73">
        <f>VLOOKUP($B73,CAPEX!$B$4:$N$124,X$3,FALSE)</f>
        <v>0.1931523503216184</v>
      </c>
      <c r="Y73">
        <f>VLOOKUP($B73,Ratio!$B$4:$M$126,11,FALSE)</f>
        <v>0.57681040255264293</v>
      </c>
      <c r="Z73">
        <f>VLOOKUP($B73,Ratio!$B$4:$M$126,12,FALSE)</f>
        <v>0.42318959744735707</v>
      </c>
      <c r="AA73" s="34">
        <f t="shared" si="14"/>
        <v>0.35886503757514709</v>
      </c>
      <c r="AC73" s="37">
        <f>VLOOKUP($B73,Barrelmiles!$B$4:$I$205,AC$3,0)</f>
        <v>38092098865</v>
      </c>
      <c r="AE73" s="34">
        <f t="shared" si="15"/>
        <v>4849147571.0389509</v>
      </c>
      <c r="AF73" s="34">
        <f t="shared" si="16"/>
        <v>4979675150.4105196</v>
      </c>
      <c r="AG73" s="34">
        <f t="shared" si="17"/>
        <v>8093633343.3334675</v>
      </c>
      <c r="AH73" s="34">
        <f t="shared" si="18"/>
        <v>14432755384.909008</v>
      </c>
      <c r="AI73" s="34">
        <f t="shared" si="19"/>
        <v>13669922490.504442</v>
      </c>
    </row>
    <row r="74" spans="1:35" ht="16.8" x14ac:dyDescent="0.35">
      <c r="A74" s="33" t="s">
        <v>88</v>
      </c>
      <c r="B74" s="50">
        <v>180</v>
      </c>
      <c r="C74">
        <f>VLOOKUP($B74,OPEX!$B$4:$N$124,C$3,FALSE)</f>
        <v>-4.9281009430238852E-2</v>
      </c>
      <c r="D74">
        <f>VLOOKUP($B74,CAPEX!$B$4:$N$124,D$3,FALSE)</f>
        <v>-2.5091323932796561E-2</v>
      </c>
      <c r="E74">
        <f>VLOOKUP($B74,Ratio!$B$4:$M$126,11,FALSE)</f>
        <v>0.69200773780667713</v>
      </c>
      <c r="F74">
        <f>VLOOKUP($B74,Ratio!$B$4:$M$126,12,FALSE)</f>
        <v>0.30799226219332287</v>
      </c>
      <c r="G74" s="33">
        <f t="shared" si="10"/>
        <v>-4.1830773472136588E-2</v>
      </c>
      <c r="H74">
        <f>VLOOKUP($B74,OPEX!$B$4:$N$124,H$3,FALSE)</f>
        <v>3.2813012764684645E-2</v>
      </c>
      <c r="I74" s="36">
        <f>VLOOKUP($B74,CAPEX!$B$4:$N$124,I$3,FALSE)</f>
        <v>-6.4606632763302599E-2</v>
      </c>
      <c r="J74" s="36">
        <f>VLOOKUP($B74,Ratio!$B$4:$M$126,11,FALSE)</f>
        <v>0.69200773780667713</v>
      </c>
      <c r="K74" s="36">
        <f>VLOOKUP($B74,Ratio!$B$4:$M$126,12,FALSE)</f>
        <v>0.30799226219332287</v>
      </c>
      <c r="L74" s="33">
        <f t="shared" si="11"/>
        <v>2.808515756448221E-3</v>
      </c>
      <c r="M74" s="36">
        <f>VLOOKUP($B74,OPEX!$B$4:$N$124,M$3,FALSE)</f>
        <v>9.1168609372598006E-2</v>
      </c>
      <c r="N74" s="36">
        <f>VLOOKUP($B74,CAPEX!$B$4:$N$124,N$3,FALSE)</f>
        <v>-8.5224859006326703E-2</v>
      </c>
      <c r="O74" s="36">
        <f>VLOOKUP($B74,Ratio!$B$4:$M$126,11,FALSE)</f>
        <v>0.69200773780667713</v>
      </c>
      <c r="P74" s="36">
        <f>VLOOKUP($B74,Ratio!$B$4:$M$126,12,FALSE)</f>
        <v>0.30799226219332287</v>
      </c>
      <c r="Q74" s="33">
        <f t="shared" si="12"/>
        <v>3.6840786010446616E-2</v>
      </c>
      <c r="R74" s="36">
        <f>VLOOKUP($B74,OPEX!$B$4:$N$124,R$3,FALSE)</f>
        <v>7.2345384119998385E-2</v>
      </c>
      <c r="S74" s="36">
        <f>VLOOKUP($B74,CAPEX!$B$4:$N$124,S$3,FALSE)</f>
        <v>-5.8539936246746159E-2</v>
      </c>
      <c r="T74" s="36">
        <f>VLOOKUP($B74,Ratio!$B$4:$M$126,11,FALSE)</f>
        <v>0.69200773780667713</v>
      </c>
      <c r="U74" s="36">
        <f>VLOOKUP($B74,Ratio!$B$4:$M$126,12,FALSE)</f>
        <v>0.30799226219332287</v>
      </c>
      <c r="V74" s="33">
        <f t="shared" si="13"/>
        <v>3.2033718212346934E-2</v>
      </c>
      <c r="W74">
        <f>VLOOKUP($B74,OPEX!$B$4:$N$124,W$3,FALSE)</f>
        <v>0.17210080246430562</v>
      </c>
      <c r="X74">
        <f>VLOOKUP($B74,CAPEX!$B$4:$N$124,X$3,FALSE)</f>
        <v>-0.29884752728802577</v>
      </c>
      <c r="Y74">
        <f>VLOOKUP($B74,Ratio!$B$4:$M$126,11,FALSE)</f>
        <v>0.69200773780667713</v>
      </c>
      <c r="Z74">
        <f>VLOOKUP($B74,Ratio!$B$4:$M$126,12,FALSE)</f>
        <v>0.30799226219332287</v>
      </c>
      <c r="AA74" s="34">
        <f t="shared" si="14"/>
        <v>2.7052361007718087E-2</v>
      </c>
      <c r="AC74" s="37">
        <f>VLOOKUP($B74,Barrelmiles!$B$4:$I$205,AC$3,0)</f>
        <v>83118402765</v>
      </c>
      <c r="AE74" s="34">
        <f t="shared" si="15"/>
        <v>-3476907077.4285264</v>
      </c>
      <c r="AF74" s="34">
        <f t="shared" si="16"/>
        <v>233439343.8163119</v>
      </c>
      <c r="AG74" s="34">
        <f t="shared" si="17"/>
        <v>3062147289.7954793</v>
      </c>
      <c r="AH74" s="34">
        <f t="shared" si="18"/>
        <v>2662591492.4343681</v>
      </c>
      <c r="AI74" s="34">
        <f t="shared" si="19"/>
        <v>2248549037.9836931</v>
      </c>
    </row>
    <row r="75" spans="1:35" ht="16.8" x14ac:dyDescent="0.35">
      <c r="A75" s="33" t="s">
        <v>89</v>
      </c>
      <c r="B75" s="50">
        <v>181</v>
      </c>
      <c r="C75">
        <f>VLOOKUP($B75,OPEX!$B$4:$N$124,C$3,FALSE)</f>
        <v>9.9562076749717034E-3</v>
      </c>
      <c r="D75">
        <f>VLOOKUP($B75,CAPEX!$B$4:$N$124,D$3,FALSE)</f>
        <v>0.17018450397404214</v>
      </c>
      <c r="E75">
        <f>VLOOKUP($B75,Ratio!$B$4:$M$126,11,FALSE)</f>
        <v>0.43248717543518156</v>
      </c>
      <c r="F75">
        <f>VLOOKUP($B75,Ratio!$B$4:$M$126,12,FALSE)</f>
        <v>0.56751282456481844</v>
      </c>
      <c r="G75" s="33">
        <f t="shared" si="10"/>
        <v>0.10088782068286581</v>
      </c>
      <c r="H75">
        <f>VLOOKUP($B75,OPEX!$B$4:$N$124,H$3,FALSE)</f>
        <v>0.19432396246280914</v>
      </c>
      <c r="I75" s="36">
        <f>VLOOKUP($B75,CAPEX!$B$4:$N$124,I$3,FALSE)</f>
        <v>0.33256327790407081</v>
      </c>
      <c r="J75" s="36">
        <f>VLOOKUP($B75,Ratio!$B$4:$M$126,11,FALSE)</f>
        <v>0.43248717543518156</v>
      </c>
      <c r="K75" s="36">
        <f>VLOOKUP($B75,Ratio!$B$4:$M$126,12,FALSE)</f>
        <v>0.56751282456481844</v>
      </c>
      <c r="L75" s="33">
        <f t="shared" si="11"/>
        <v>0.27277654683478647</v>
      </c>
      <c r="M75" s="36">
        <f>VLOOKUP($B75,OPEX!$B$4:$N$124,M$3,FALSE)</f>
        <v>0.17375477722741384</v>
      </c>
      <c r="N75" s="36">
        <f>VLOOKUP($B75,CAPEX!$B$4:$N$124,N$3,FALSE)</f>
        <v>0.29364794838775704</v>
      </c>
      <c r="O75" s="36">
        <f>VLOOKUP($B75,Ratio!$B$4:$M$126,11,FALSE)</f>
        <v>0.43248717543518156</v>
      </c>
      <c r="P75" s="36">
        <f>VLOOKUP($B75,Ratio!$B$4:$M$126,12,FALSE)</f>
        <v>0.56751282456481844</v>
      </c>
      <c r="Q75" s="33">
        <f t="shared" si="12"/>
        <v>0.24179568943865343</v>
      </c>
      <c r="R75" s="36">
        <f>VLOOKUP($B75,OPEX!$B$4:$N$124,R$3,FALSE)</f>
        <v>0.17548750114718409</v>
      </c>
      <c r="S75" s="36">
        <f>VLOOKUP($B75,CAPEX!$B$4:$N$124,S$3,FALSE)</f>
        <v>0.52304506408892848</v>
      </c>
      <c r="T75" s="36">
        <f>VLOOKUP($B75,Ratio!$B$4:$M$126,11,FALSE)</f>
        <v>0.43248717543518156</v>
      </c>
      <c r="U75" s="36">
        <f>VLOOKUP($B75,Ratio!$B$4:$M$126,12,FALSE)</f>
        <v>0.56751282456481844</v>
      </c>
      <c r="V75" s="33">
        <f t="shared" si="13"/>
        <v>0.37273087539111815</v>
      </c>
      <c r="W75">
        <f>VLOOKUP($B75,OPEX!$B$4:$N$124,W$3,FALSE)</f>
        <v>0.31125966814702899</v>
      </c>
      <c r="X75">
        <f>VLOOKUP($B75,CAPEX!$B$4:$N$124,X$3,FALSE)</f>
        <v>0.46001120103750809</v>
      </c>
      <c r="Y75">
        <f>VLOOKUP($B75,Ratio!$B$4:$M$126,11,FALSE)</f>
        <v>0.43248717543518156</v>
      </c>
      <c r="Z75">
        <f>VLOOKUP($B75,Ratio!$B$4:$M$126,12,FALSE)</f>
        <v>0.56751282456481844</v>
      </c>
      <c r="AA75" s="34">
        <f t="shared" si="14"/>
        <v>0.39567807073605127</v>
      </c>
      <c r="AC75" s="37">
        <f>VLOOKUP($B75,Barrelmiles!$B$4:$I$205,AC$3,0)</f>
        <v>12413967314</v>
      </c>
      <c r="AE75" s="34">
        <f t="shared" si="15"/>
        <v>1252418108.3377893</v>
      </c>
      <c r="AF75" s="34">
        <f t="shared" si="16"/>
        <v>3386239136.4328294</v>
      </c>
      <c r="AG75" s="34">
        <f t="shared" si="17"/>
        <v>3001643785.3575387</v>
      </c>
      <c r="AH75" s="34">
        <f t="shared" si="18"/>
        <v>4627068904.0239477</v>
      </c>
      <c r="AI75" s="34">
        <f t="shared" si="19"/>
        <v>4911934636.9839201</v>
      </c>
    </row>
    <row r="76" spans="1:35" ht="16.8" x14ac:dyDescent="0.35">
      <c r="A76" s="33" t="s">
        <v>90</v>
      </c>
      <c r="B76" s="50">
        <v>182</v>
      </c>
      <c r="C76">
        <f>VLOOKUP($B76,OPEX!$B$4:$N$124,C$3,FALSE)</f>
        <v>0.12122487887584858</v>
      </c>
      <c r="D76">
        <f>VLOOKUP($B76,CAPEX!$B$4:$N$124,D$3,FALSE)</f>
        <v>2.6337596034384084E-2</v>
      </c>
      <c r="E76">
        <f>VLOOKUP($B76,Ratio!$B$4:$M$126,11,FALSE)</f>
        <v>0.55954244438077394</v>
      </c>
      <c r="F76">
        <f>VLOOKUP($B76,Ratio!$B$4:$M$126,12,FALSE)</f>
        <v>0.44045755561922606</v>
      </c>
      <c r="G76" s="33">
        <f t="shared" si="10"/>
        <v>7.9431058216147002E-2</v>
      </c>
      <c r="H76">
        <f>VLOOKUP($B76,OPEX!$B$4:$N$124,H$3,FALSE)</f>
        <v>0.34968801521245751</v>
      </c>
      <c r="I76" s="36">
        <f>VLOOKUP($B76,CAPEX!$B$4:$N$124,I$3,FALSE)</f>
        <v>8.3736140462205774E-2</v>
      </c>
      <c r="J76" s="36">
        <f>VLOOKUP($B76,Ratio!$B$4:$M$126,11,FALSE)</f>
        <v>0.55954244438077394</v>
      </c>
      <c r="K76" s="36">
        <f>VLOOKUP($B76,Ratio!$B$4:$M$126,12,FALSE)</f>
        <v>0.44045755561922606</v>
      </c>
      <c r="L76" s="33">
        <f t="shared" si="11"/>
        <v>0.23254750254761108</v>
      </c>
      <c r="M76" s="36">
        <f>VLOOKUP($B76,OPEX!$B$4:$N$124,M$3,FALSE)</f>
        <v>0.13902515372057664</v>
      </c>
      <c r="N76" s="36">
        <f>VLOOKUP($B76,CAPEX!$B$4:$N$124,N$3,FALSE)</f>
        <v>0.38712635153647351</v>
      </c>
      <c r="O76" s="36">
        <f>VLOOKUP($B76,Ratio!$B$4:$M$126,11,FALSE)</f>
        <v>0.55954244438077394</v>
      </c>
      <c r="P76" s="36">
        <f>VLOOKUP($B76,Ratio!$B$4:$M$126,12,FALSE)</f>
        <v>0.44045755561922606</v>
      </c>
      <c r="Q76" s="33">
        <f t="shared" si="12"/>
        <v>0.24830320085676866</v>
      </c>
      <c r="R76" s="36">
        <f>VLOOKUP($B76,OPEX!$B$4:$N$124,R$3,FALSE)</f>
        <v>0.3633687405446423</v>
      </c>
      <c r="S76" s="36">
        <f>VLOOKUP($B76,CAPEX!$B$4:$N$124,S$3,FALSE)</f>
        <v>0.55160341041826222</v>
      </c>
      <c r="T76" s="36">
        <f>VLOOKUP($B76,Ratio!$B$4:$M$126,11,FALSE)</f>
        <v>0.55954244438077394</v>
      </c>
      <c r="U76" s="36">
        <f>VLOOKUP($B76,Ratio!$B$4:$M$126,12,FALSE)</f>
        <v>0.44045755561922606</v>
      </c>
      <c r="V76" s="33">
        <f t="shared" si="13"/>
        <v>0.44627812311996889</v>
      </c>
      <c r="W76">
        <f>VLOOKUP($B76,OPEX!$B$4:$N$124,W$3,FALSE)</f>
        <v>0.26774285120487057</v>
      </c>
      <c r="X76">
        <f>VLOOKUP($B76,CAPEX!$B$4:$N$124,X$3,FALSE)</f>
        <v>1.1093834720558189</v>
      </c>
      <c r="Y76">
        <f>VLOOKUP($B76,Ratio!$B$4:$M$126,11,FALSE)</f>
        <v>0.55954244438077394</v>
      </c>
      <c r="Z76">
        <f>VLOOKUP($B76,Ratio!$B$4:$M$126,12,FALSE)</f>
        <v>0.44045755561922606</v>
      </c>
      <c r="AA76" s="34">
        <f t="shared" si="14"/>
        <v>0.63844982177472709</v>
      </c>
      <c r="AC76" s="37">
        <f>VLOOKUP($B76,Barrelmiles!$B$4:$I$205,AC$3,0)</f>
        <v>7536052802</v>
      </c>
      <c r="AE76" s="34">
        <f t="shared" si="15"/>
        <v>598596648.83561969</v>
      </c>
      <c r="AF76" s="34">
        <f t="shared" si="16"/>
        <v>1752490258.1720266</v>
      </c>
      <c r="AG76" s="34">
        <f t="shared" si="17"/>
        <v>1871226032.5622203</v>
      </c>
      <c r="AH76" s="34">
        <f t="shared" si="18"/>
        <v>3363175500.2095428</v>
      </c>
      <c r="AI76" s="34">
        <f t="shared" si="19"/>
        <v>4811391568.3218327</v>
      </c>
    </row>
    <row r="77" spans="1:35" ht="16.8" x14ac:dyDescent="0.35">
      <c r="A77" s="33" t="s">
        <v>91</v>
      </c>
      <c r="B77" s="50">
        <v>183</v>
      </c>
      <c r="C77">
        <f>VLOOKUP($B77,OPEX!$B$4:$N$124,C$3,FALSE)</f>
        <v>4.7992573278826209E-2</v>
      </c>
      <c r="D77">
        <f>VLOOKUP($B77,CAPEX!$B$4:$N$124,D$3,FALSE)</f>
        <v>-1.4580782040747255E-2</v>
      </c>
      <c r="E77">
        <f>VLOOKUP($B77,Ratio!$B$4:$M$126,11,FALSE)</f>
        <v>0.28459161638395747</v>
      </c>
      <c r="F77">
        <f>VLOOKUP($B77,Ratio!$B$4:$M$126,12,FALSE)</f>
        <v>0.71540838361604253</v>
      </c>
      <c r="G77" s="33">
        <f t="shared" si="10"/>
        <v>3.2270702922178613E-3</v>
      </c>
      <c r="H77">
        <f>VLOOKUP($B77,OPEX!$B$4:$N$124,H$3,FALSE)</f>
        <v>0.23592429907702528</v>
      </c>
      <c r="I77" s="36">
        <f>VLOOKUP($B77,CAPEX!$B$4:$N$124,I$3,FALSE)</f>
        <v>3.8153897959713495E-2</v>
      </c>
      <c r="J77" s="36">
        <f>VLOOKUP($B77,Ratio!$B$4:$M$126,11,FALSE)</f>
        <v>0.28459161638395747</v>
      </c>
      <c r="K77" s="36">
        <f>VLOOKUP($B77,Ratio!$B$4:$M$126,12,FALSE)</f>
        <v>0.71540838361604253</v>
      </c>
      <c r="L77" s="33">
        <f t="shared" si="11"/>
        <v>9.4437696086592887E-2</v>
      </c>
      <c r="M77" s="36">
        <f>VLOOKUP($B77,OPEX!$B$4:$N$124,M$3,FALSE)</f>
        <v>0.25360088081430499</v>
      </c>
      <c r="N77" s="36">
        <f>VLOOKUP($B77,CAPEX!$B$4:$N$124,N$3,FALSE)</f>
        <v>0.15609571444404216</v>
      </c>
      <c r="O77" s="36">
        <f>VLOOKUP($B77,Ratio!$B$4:$M$126,11,FALSE)</f>
        <v>0.28459161638395747</v>
      </c>
      <c r="P77" s="36">
        <f>VLOOKUP($B77,Ratio!$B$4:$M$126,12,FALSE)</f>
        <v>0.71540838361604253</v>
      </c>
      <c r="Q77" s="33">
        <f t="shared" si="12"/>
        <v>0.18384486734714195</v>
      </c>
      <c r="R77" s="36">
        <f>VLOOKUP($B77,OPEX!$B$4:$N$124,R$3,FALSE)</f>
        <v>0.42489402247552305</v>
      </c>
      <c r="S77" s="36">
        <f>VLOOKUP($B77,CAPEX!$B$4:$N$124,S$3,FALSE)</f>
        <v>0.34591606168241984</v>
      </c>
      <c r="T77" s="36">
        <f>VLOOKUP($B77,Ratio!$B$4:$M$126,11,FALSE)</f>
        <v>0.28459161638395747</v>
      </c>
      <c r="U77" s="36">
        <f>VLOOKUP($B77,Ratio!$B$4:$M$126,12,FALSE)</f>
        <v>0.71540838361604253</v>
      </c>
      <c r="V77" s="33">
        <f t="shared" si="13"/>
        <v>0.3683925272032379</v>
      </c>
      <c r="W77">
        <f>VLOOKUP($B77,OPEX!$B$4:$N$124,W$3,FALSE)</f>
        <v>0.21829187071392597</v>
      </c>
      <c r="X77">
        <f>VLOOKUP($B77,CAPEX!$B$4:$N$124,X$3,FALSE)</f>
        <v>0.21901673156981033</v>
      </c>
      <c r="Y77">
        <f>VLOOKUP($B77,Ratio!$B$4:$M$126,11,FALSE)</f>
        <v>0.28459161638395747</v>
      </c>
      <c r="Z77">
        <f>VLOOKUP($B77,Ratio!$B$4:$M$126,12,FALSE)</f>
        <v>0.71540838361604253</v>
      </c>
      <c r="AA77" s="34">
        <f t="shared" si="14"/>
        <v>0.21881044224718074</v>
      </c>
      <c r="AC77" s="37">
        <f>VLOOKUP($B77,Barrelmiles!$B$4:$I$205,AC$3,0)</f>
        <v>14587911946</v>
      </c>
      <c r="AE77" s="34">
        <f t="shared" si="15"/>
        <v>47076217.266426653</v>
      </c>
      <c r="AF77" s="34">
        <f t="shared" si="16"/>
        <v>1377648794.8943257</v>
      </c>
      <c r="AG77" s="34">
        <f t="shared" si="17"/>
        <v>2681912736.5841575</v>
      </c>
      <c r="AH77" s="34">
        <f t="shared" si="18"/>
        <v>5374077748.4052439</v>
      </c>
      <c r="AI77" s="34">
        <f t="shared" si="19"/>
        <v>3191987464.3671908</v>
      </c>
    </row>
    <row r="78" spans="1:35" ht="16.8" x14ac:dyDescent="0.35">
      <c r="A78" s="33" t="s">
        <v>92</v>
      </c>
      <c r="B78" s="50">
        <v>184</v>
      </c>
      <c r="C78">
        <f>VLOOKUP($B78,OPEX!$B$4:$N$124,C$3,FALSE)</f>
        <v>0.15921890693835047</v>
      </c>
      <c r="D78">
        <f>VLOOKUP($B78,CAPEX!$B$4:$N$124,D$3,FALSE)</f>
        <v>8.5661257512131522E-2</v>
      </c>
      <c r="E78">
        <f>VLOOKUP($B78,Ratio!$B$4:$M$126,11,FALSE)</f>
        <v>0.64534734908918812</v>
      </c>
      <c r="F78">
        <f>VLOOKUP($B78,Ratio!$B$4:$M$126,12,FALSE)</f>
        <v>0.35465265091081188</v>
      </c>
      <c r="G78" s="33">
        <f t="shared" si="10"/>
        <v>0.13313149157457377</v>
      </c>
      <c r="H78">
        <f>VLOOKUP($B78,OPEX!$B$4:$N$124,H$3,FALSE)</f>
        <v>7.1062410145235205E-2</v>
      </c>
      <c r="I78" s="36">
        <f>VLOOKUP($B78,CAPEX!$B$4:$N$124,I$3,FALSE)</f>
        <v>0.15126302110242215</v>
      </c>
      <c r="J78" s="36">
        <f>VLOOKUP($B78,Ratio!$B$4:$M$126,11,FALSE)</f>
        <v>0.64534734908918812</v>
      </c>
      <c r="K78" s="36">
        <f>VLOOKUP($B78,Ratio!$B$4:$M$126,12,FALSE)</f>
        <v>0.35465265091081188</v>
      </c>
      <c r="L78" s="33">
        <f t="shared" si="11"/>
        <v>9.9505769425868251E-2</v>
      </c>
      <c r="M78" s="36">
        <f>VLOOKUP($B78,OPEX!$B$4:$N$124,M$3,FALSE)</f>
        <v>0.32456350885431551</v>
      </c>
      <c r="N78" s="36">
        <f>VLOOKUP($B78,CAPEX!$B$4:$N$124,N$3,FALSE)</f>
        <v>1.532672197888771</v>
      </c>
      <c r="O78" s="36">
        <f>VLOOKUP($B78,Ratio!$B$4:$M$126,11,FALSE)</f>
        <v>0.64534734908918812</v>
      </c>
      <c r="P78" s="36">
        <f>VLOOKUP($B78,Ratio!$B$4:$M$126,12,FALSE)</f>
        <v>0.35465265091081188</v>
      </c>
      <c r="Q78" s="33">
        <f t="shared" si="12"/>
        <v>0.75302245800877077</v>
      </c>
      <c r="R78" s="36">
        <f>VLOOKUP($B78,OPEX!$B$4:$N$124,R$3,FALSE)</f>
        <v>0.85941012135854966</v>
      </c>
      <c r="S78" s="36">
        <f>VLOOKUP($B78,CAPEX!$B$4:$N$124,S$3,FALSE)</f>
        <v>3.7097312842808146</v>
      </c>
      <c r="T78" s="36">
        <f>VLOOKUP($B78,Ratio!$B$4:$M$126,11,FALSE)</f>
        <v>0.64534734908918812</v>
      </c>
      <c r="U78" s="36">
        <f>VLOOKUP($B78,Ratio!$B$4:$M$126,12,FALSE)</f>
        <v>0.35465265091081188</v>
      </c>
      <c r="V78" s="33">
        <f t="shared" si="13"/>
        <v>1.8702840777361189</v>
      </c>
      <c r="W78">
        <f>VLOOKUP($B78,OPEX!$B$4:$N$124,W$3,FALSE)</f>
        <v>0.82319920673620484</v>
      </c>
      <c r="X78">
        <f>VLOOKUP($B78,CAPEX!$B$4:$N$124,X$3,FALSE)</f>
        <v>2.9793056763786554</v>
      </c>
      <c r="Y78">
        <f>VLOOKUP($B78,Ratio!$B$4:$M$126,11,FALSE)</f>
        <v>0.64534734908918812</v>
      </c>
      <c r="Z78">
        <f>VLOOKUP($B78,Ratio!$B$4:$M$126,12,FALSE)</f>
        <v>0.35465265091081188</v>
      </c>
      <c r="AA78" s="34">
        <f t="shared" si="14"/>
        <v>1.5878680818408517</v>
      </c>
      <c r="AC78" s="37">
        <f>VLOOKUP($B78,Barrelmiles!$B$4:$I$205,AC$3,0)</f>
        <v>2302027921</v>
      </c>
      <c r="AE78" s="34">
        <f t="shared" si="15"/>
        <v>306472410.76904505</v>
      </c>
      <c r="AF78" s="34">
        <f t="shared" si="16"/>
        <v>229065059.51893684</v>
      </c>
      <c r="AG78" s="34">
        <f t="shared" si="17"/>
        <v>1733478723.4762404</v>
      </c>
      <c r="AH78" s="34">
        <f t="shared" si="18"/>
        <v>4305446167.15028</v>
      </c>
      <c r="AI78" s="34">
        <f t="shared" si="19"/>
        <v>3655316659.2623539</v>
      </c>
    </row>
    <row r="79" spans="1:35" ht="16.8" x14ac:dyDescent="0.35">
      <c r="A79" s="33" t="s">
        <v>94</v>
      </c>
      <c r="B79" s="50">
        <v>187</v>
      </c>
      <c r="C79">
        <f>VLOOKUP($B79,OPEX!$B$4:$N$124,C$3,FALSE)</f>
        <v>4.5955308861629768E-2</v>
      </c>
      <c r="D79">
        <f>VLOOKUP($B79,CAPEX!$B$4:$N$124,D$3,FALSE)</f>
        <v>3.1507170523570854E-2</v>
      </c>
      <c r="E79">
        <f>VLOOKUP($B79,Ratio!$B$4:$M$126,11,FALSE)</f>
        <v>0.52275340714344198</v>
      </c>
      <c r="F79">
        <f>VLOOKUP($B79,Ratio!$B$4:$M$126,12,FALSE)</f>
        <v>0.47724659285655802</v>
      </c>
      <c r="G79" s="33">
        <f t="shared" si="10"/>
        <v>3.9059984066670939E-2</v>
      </c>
      <c r="H79">
        <f>VLOOKUP($B79,OPEX!$B$4:$N$124,H$3,FALSE)</f>
        <v>-1.3225361612936623E-2</v>
      </c>
      <c r="I79" s="36">
        <f>VLOOKUP($B79,CAPEX!$B$4:$N$124,I$3,FALSE)</f>
        <v>0.1233295057250396</v>
      </c>
      <c r="J79" s="36">
        <f>VLOOKUP($B79,Ratio!$B$4:$M$126,11,FALSE)</f>
        <v>0.52275340714344198</v>
      </c>
      <c r="K79" s="36">
        <f>VLOOKUP($B79,Ratio!$B$4:$M$126,12,FALSE)</f>
        <v>0.47724659285655802</v>
      </c>
      <c r="L79" s="33">
        <f t="shared" si="11"/>
        <v>5.1944983562091804E-2</v>
      </c>
      <c r="M79" s="36">
        <f>VLOOKUP($B79,OPEX!$B$4:$N$124,M$3,FALSE)</f>
        <v>0.20078561094773964</v>
      </c>
      <c r="N79" s="36">
        <f>VLOOKUP($B79,CAPEX!$B$4:$N$124,N$3,FALSE)</f>
        <v>0.53806937220877904</v>
      </c>
      <c r="O79" s="36">
        <f>VLOOKUP($B79,Ratio!$B$4:$M$126,11,FALSE)</f>
        <v>0.52275340714344198</v>
      </c>
      <c r="P79" s="36">
        <f>VLOOKUP($B79,Ratio!$B$4:$M$126,12,FALSE)</f>
        <v>0.47724659285655802</v>
      </c>
      <c r="Q79" s="33">
        <f t="shared" si="12"/>
        <v>0.36175313683541543</v>
      </c>
      <c r="R79" s="36">
        <f>VLOOKUP($B79,OPEX!$B$4:$N$124,R$3,FALSE)</f>
        <v>0.21633897327881915</v>
      </c>
      <c r="S79" s="36">
        <f>VLOOKUP($B79,CAPEX!$B$4:$N$124,S$3,FALSE)</f>
        <v>0.65243184248412445</v>
      </c>
      <c r="T79" s="36">
        <f>VLOOKUP($B79,Ratio!$B$4:$M$126,11,FALSE)</f>
        <v>0.52275340714344198</v>
      </c>
      <c r="U79" s="36">
        <f>VLOOKUP($B79,Ratio!$B$4:$M$126,12,FALSE)</f>
        <v>0.47724659285655802</v>
      </c>
      <c r="V79" s="33">
        <f t="shared" si="13"/>
        <v>0.4244628092760917</v>
      </c>
      <c r="W79">
        <f>VLOOKUP($B79,OPEX!$B$4:$N$124,W$3,FALSE)</f>
        <v>0.33889175317341647</v>
      </c>
      <c r="X79">
        <f>VLOOKUP($B79,CAPEX!$B$4:$N$124,X$3,FALSE)</f>
        <v>0.8937093337145785</v>
      </c>
      <c r="Y79">
        <f>VLOOKUP($B79,Ratio!$B$4:$M$126,11,FALSE)</f>
        <v>0.52275340714344198</v>
      </c>
      <c r="Z79">
        <f>VLOOKUP($B79,Ratio!$B$4:$M$126,12,FALSE)</f>
        <v>0.47724659285655802</v>
      </c>
      <c r="AA79" s="34">
        <f t="shared" si="14"/>
        <v>0.60367655314360502</v>
      </c>
      <c r="AC79" s="37">
        <f>VLOOKUP($B79,Barrelmiles!$B$4:$I$205,AC$3,0)</f>
        <v>33411995239</v>
      </c>
      <c r="AE79" s="34">
        <f t="shared" si="15"/>
        <v>1305072001.6710253</v>
      </c>
      <c r="AF79" s="34">
        <f t="shared" si="16"/>
        <v>1735585543.4665446</v>
      </c>
      <c r="AG79" s="34">
        <f t="shared" si="17"/>
        <v>12086894085.638216</v>
      </c>
      <c r="AH79" s="34">
        <f t="shared" si="18"/>
        <v>14182149362.66534</v>
      </c>
      <c r="AI79" s="34">
        <f t="shared" si="19"/>
        <v>20170038119.53006</v>
      </c>
    </row>
    <row r="80" spans="1:35" ht="16.8" x14ac:dyDescent="0.35">
      <c r="A80" s="33" t="s">
        <v>95</v>
      </c>
      <c r="B80" s="50">
        <v>188</v>
      </c>
      <c r="C80">
        <f>VLOOKUP($B80,OPEX!$B$4:$N$124,C$3,FALSE)</f>
        <v>0.37515863317989678</v>
      </c>
      <c r="D80">
        <f>VLOOKUP($B80,CAPEX!$B$4:$N$124,D$3,FALSE)</f>
        <v>1.2764837739590513</v>
      </c>
      <c r="E80">
        <f>VLOOKUP($B80,Ratio!$B$4:$M$126,11,FALSE)</f>
        <v>0.57935974037190408</v>
      </c>
      <c r="F80">
        <f>VLOOKUP($B80,Ratio!$B$4:$M$126,12,FALSE)</f>
        <v>0.42064025962809592</v>
      </c>
      <c r="G80" s="33">
        <f t="shared" si="10"/>
        <v>0.75429227440657054</v>
      </c>
      <c r="H80">
        <f>VLOOKUP($B80,OPEX!$B$4:$N$124,H$3,FALSE)</f>
        <v>-9.2249378909045249E-2</v>
      </c>
      <c r="I80" s="36">
        <f>VLOOKUP($B80,CAPEX!$B$4:$N$124,I$3,FALSE)</f>
        <v>-0.69857213344598112</v>
      </c>
      <c r="J80" s="36">
        <f>VLOOKUP($B80,Ratio!$B$4:$M$126,11,FALSE)</f>
        <v>0.57935974037190408</v>
      </c>
      <c r="K80" s="36">
        <f>VLOOKUP($B80,Ratio!$B$4:$M$126,12,FALSE)</f>
        <v>0.42064025962809592</v>
      </c>
      <c r="L80" s="33">
        <f t="shared" si="11"/>
        <v>-0.34729313979588422</v>
      </c>
      <c r="M80" s="36">
        <f>VLOOKUP($B80,OPEX!$B$4:$N$124,M$3,FALSE)</f>
        <v>0.4231107023047132</v>
      </c>
      <c r="N80" s="36">
        <f>VLOOKUP($B80,CAPEX!$B$4:$N$124,N$3,FALSE)</f>
        <v>-0.7289081021467041</v>
      </c>
      <c r="O80" s="36">
        <f>VLOOKUP($B80,Ratio!$B$4:$M$126,11,FALSE)</f>
        <v>0.57935974037190408</v>
      </c>
      <c r="P80" s="36">
        <f>VLOOKUP($B80,Ratio!$B$4:$M$126,12,FALSE)</f>
        <v>0.42064025962809592</v>
      </c>
      <c r="Q80" s="33">
        <f t="shared" si="12"/>
        <v>-6.1474786696179645E-2</v>
      </c>
      <c r="R80" s="36">
        <f>VLOOKUP($B80,OPEX!$B$4:$N$124,R$3,FALSE)</f>
        <v>0.95150624659344918</v>
      </c>
      <c r="S80" s="36">
        <f>VLOOKUP($B80,CAPEX!$B$4:$N$124,S$3,FALSE)</f>
        <v>-0.6701177784640171</v>
      </c>
      <c r="T80" s="36">
        <f>VLOOKUP($B80,Ratio!$B$4:$M$126,11,FALSE)</f>
        <v>0.57935974037190408</v>
      </c>
      <c r="U80" s="36">
        <f>VLOOKUP($B80,Ratio!$B$4:$M$126,12,FALSE)</f>
        <v>0.42064025962809592</v>
      </c>
      <c r="V80" s="33">
        <f t="shared" si="13"/>
        <v>0.26938589567411864</v>
      </c>
      <c r="W80">
        <f>VLOOKUP($B80,OPEX!$B$4:$N$124,W$3,FALSE)</f>
        <v>1.9347286814110456</v>
      </c>
      <c r="X80">
        <f>VLOOKUP($B80,CAPEX!$B$4:$N$124,X$3,FALSE)</f>
        <v>-0.92798718512822509</v>
      </c>
      <c r="Y80">
        <f>VLOOKUP($B80,Ratio!$B$4:$M$126,11,FALSE)</f>
        <v>0.57935974037190408</v>
      </c>
      <c r="Z80">
        <f>VLOOKUP($B80,Ratio!$B$4:$M$126,12,FALSE)</f>
        <v>0.42064025962809592</v>
      </c>
      <c r="AA80" s="34">
        <f t="shared" si="14"/>
        <v>0.73055513606849709</v>
      </c>
      <c r="AC80" s="37">
        <f>VLOOKUP($B80,Barrelmiles!$B$4:$I$205,AC$3,0)</f>
        <v>91612144</v>
      </c>
      <c r="AE80" s="34">
        <f t="shared" si="15"/>
        <v>69102332.461022258</v>
      </c>
      <c r="AF80" s="34">
        <f t="shared" si="16"/>
        <v>-31816269.133192677</v>
      </c>
      <c r="AG80" s="34">
        <f t="shared" si="17"/>
        <v>-5631837.011179694</v>
      </c>
      <c r="AH80" s="34">
        <f t="shared" si="18"/>
        <v>24679019.466066334</v>
      </c>
      <c r="AI80" s="34">
        <f t="shared" si="19"/>
        <v>66927722.325446747</v>
      </c>
    </row>
    <row r="81" spans="1:35" ht="16.8" x14ac:dyDescent="0.35">
      <c r="A81" s="33" t="s">
        <v>96</v>
      </c>
      <c r="B81" s="50">
        <v>190</v>
      </c>
      <c r="C81">
        <f>VLOOKUP($B81,OPEX!$B$4:$N$124,C$3,FALSE)</f>
        <v>1.388436121520893E-3</v>
      </c>
      <c r="D81">
        <f>VLOOKUP($B81,CAPEX!$B$4:$N$124,D$3,FALSE)</f>
        <v>0.14385230687735659</v>
      </c>
      <c r="E81">
        <f>VLOOKUP($B81,Ratio!$B$4:$M$126,11,FALSE)</f>
        <v>0.73792994398909484</v>
      </c>
      <c r="F81">
        <f>VLOOKUP($B81,Ratio!$B$4:$M$126,12,FALSE)</f>
        <v>0.26207005601090516</v>
      </c>
      <c r="G81" s="33">
        <f t="shared" si="10"/>
        <v>3.8723950710033109E-2</v>
      </c>
      <c r="H81">
        <f>VLOOKUP($B81,OPEX!$B$4:$N$124,H$3,FALSE)</f>
        <v>0.64969435119306862</v>
      </c>
      <c r="I81" s="36">
        <f>VLOOKUP($B81,CAPEX!$B$4:$N$124,I$3,FALSE)</f>
        <v>-3.1337221030439795E-2</v>
      </c>
      <c r="J81" s="36">
        <f>VLOOKUP($B81,Ratio!$B$4:$M$126,11,FALSE)</f>
        <v>0.73792994398909484</v>
      </c>
      <c r="K81" s="36">
        <f>VLOOKUP($B81,Ratio!$B$4:$M$126,12,FALSE)</f>
        <v>0.26207005601090516</v>
      </c>
      <c r="L81" s="33">
        <f t="shared" si="11"/>
        <v>0.47121636891525892</v>
      </c>
      <c r="M81" s="36">
        <f>VLOOKUP($B81,OPEX!$B$4:$N$124,M$3,FALSE)</f>
        <v>0.79281421698706156</v>
      </c>
      <c r="N81" s="36">
        <f>VLOOKUP($B81,CAPEX!$B$4:$N$124,N$3,FALSE)</f>
        <v>0.48121137036312628</v>
      </c>
      <c r="O81" s="36">
        <f>VLOOKUP($B81,Ratio!$B$4:$M$126,11,FALSE)</f>
        <v>0.73792994398909484</v>
      </c>
      <c r="P81" s="36">
        <f>VLOOKUP($B81,Ratio!$B$4:$M$126,12,FALSE)</f>
        <v>0.26207005601090516</v>
      </c>
      <c r="Q81" s="33">
        <f t="shared" si="12"/>
        <v>0.71115244151916934</v>
      </c>
      <c r="R81" s="36">
        <f>VLOOKUP($B81,OPEX!$B$4:$N$124,R$3,FALSE)</f>
        <v>1.4159748465122879</v>
      </c>
      <c r="S81" s="36">
        <f>VLOOKUP($B81,CAPEX!$B$4:$N$124,S$3,FALSE)</f>
        <v>0.82992069511800348</v>
      </c>
      <c r="T81" s="36">
        <f>VLOOKUP($B81,Ratio!$B$4:$M$126,11,FALSE)</f>
        <v>0.73792994398909484</v>
      </c>
      <c r="U81" s="36">
        <f>VLOOKUP($B81,Ratio!$B$4:$M$126,12,FALSE)</f>
        <v>0.26207005601090516</v>
      </c>
      <c r="V81" s="33">
        <f t="shared" si="13"/>
        <v>1.2623876022309644</v>
      </c>
      <c r="W81">
        <f>VLOOKUP($B81,OPEX!$B$4:$N$124,W$3,FALSE)</f>
        <v>1.1564945091415546</v>
      </c>
      <c r="X81">
        <f>VLOOKUP($B81,CAPEX!$B$4:$N$124,X$3,FALSE)</f>
        <v>1.32300182783138</v>
      </c>
      <c r="Y81">
        <f>VLOOKUP($B81,Ratio!$B$4:$M$126,11,FALSE)</f>
        <v>0.73792994398909484</v>
      </c>
      <c r="Z81">
        <f>VLOOKUP($B81,Ratio!$B$4:$M$126,12,FALSE)</f>
        <v>0.26207005601090516</v>
      </c>
      <c r="AA81" s="34">
        <f t="shared" si="14"/>
        <v>1.2001310914768228</v>
      </c>
      <c r="AC81" s="37">
        <f>VLOOKUP($B81,Barrelmiles!$B$4:$I$205,AC$3,0)</f>
        <v>1290012727</v>
      </c>
      <c r="AE81" s="34">
        <f t="shared" si="15"/>
        <v>49954389.255663395</v>
      </c>
      <c r="AF81" s="34">
        <f t="shared" si="16"/>
        <v>607875113.07141113</v>
      </c>
      <c r="AG81" s="34">
        <f t="shared" si="17"/>
        <v>917395700.39685166</v>
      </c>
      <c r="AH81" s="34">
        <f t="shared" si="18"/>
        <v>1628496073.2849576</v>
      </c>
      <c r="AI81" s="34">
        <f t="shared" si="19"/>
        <v>1548184382.0735028</v>
      </c>
    </row>
    <row r="82" spans="1:35" ht="16.8" x14ac:dyDescent="0.35">
      <c r="A82" s="33" t="s">
        <v>98</v>
      </c>
      <c r="B82" s="50">
        <v>195</v>
      </c>
      <c r="C82">
        <f>VLOOKUP($B82,OPEX!$B$4:$N$124,C$3,FALSE)</f>
        <v>2.6188086602664484E-2</v>
      </c>
      <c r="D82">
        <f>VLOOKUP($B82,CAPEX!$B$4:$N$124,D$3,FALSE)</f>
        <v>-1.5854995871503338E-2</v>
      </c>
      <c r="E82">
        <f>VLOOKUP($B82,Ratio!$B$4:$M$126,11,FALSE)</f>
        <v>0.60328280453836913</v>
      </c>
      <c r="F82">
        <f>VLOOKUP($B82,Ratio!$B$4:$M$126,12,FALSE)</f>
        <v>0.39671719546163087</v>
      </c>
      <c r="G82" s="33">
        <f t="shared" si="10"/>
        <v>9.5088728349505824E-3</v>
      </c>
      <c r="H82">
        <f>VLOOKUP($B82,OPEX!$B$4:$N$124,H$3,FALSE)</f>
        <v>0.37731801344650839</v>
      </c>
      <c r="I82" s="36">
        <f>VLOOKUP($B82,CAPEX!$B$4:$N$124,I$3,FALSE)</f>
        <v>0.26441528938536257</v>
      </c>
      <c r="J82" s="36">
        <f>VLOOKUP($B82,Ratio!$B$4:$M$126,11,FALSE)</f>
        <v>0.60328280453836913</v>
      </c>
      <c r="K82" s="36">
        <f>VLOOKUP($B82,Ratio!$B$4:$M$126,12,FALSE)</f>
        <v>0.39671719546163087</v>
      </c>
      <c r="L82" s="33">
        <f t="shared" si="11"/>
        <v>0.33252756139699224</v>
      </c>
      <c r="M82" s="36">
        <f>VLOOKUP($B82,OPEX!$B$4:$N$124,M$3,FALSE)</f>
        <v>0.50053557609288091</v>
      </c>
      <c r="N82" s="36">
        <f>VLOOKUP($B82,CAPEX!$B$4:$N$124,N$3,FALSE)</f>
        <v>0.3167141930426175</v>
      </c>
      <c r="O82" s="36">
        <f>VLOOKUP($B82,Ratio!$B$4:$M$126,11,FALSE)</f>
        <v>0.60328280453836913</v>
      </c>
      <c r="P82" s="36">
        <f>VLOOKUP($B82,Ratio!$B$4:$M$126,12,FALSE)</f>
        <v>0.39671719546163087</v>
      </c>
      <c r="Q82" s="33">
        <f t="shared" si="12"/>
        <v>0.4276104725433022</v>
      </c>
      <c r="R82" s="36">
        <f>VLOOKUP($B82,OPEX!$B$4:$N$124,R$3,FALSE)</f>
        <v>0.56925436678186092</v>
      </c>
      <c r="S82" s="36">
        <f>VLOOKUP($B82,CAPEX!$B$4:$N$124,S$3,FALSE)</f>
        <v>0.31354821636995639</v>
      </c>
      <c r="T82" s="36">
        <f>VLOOKUP($B82,Ratio!$B$4:$M$126,11,FALSE)</f>
        <v>0.60328280453836913</v>
      </c>
      <c r="U82" s="36">
        <f>VLOOKUP($B82,Ratio!$B$4:$M$126,12,FALSE)</f>
        <v>0.39671719546163087</v>
      </c>
      <c r="V82" s="33">
        <f t="shared" si="13"/>
        <v>0.46781133992816021</v>
      </c>
      <c r="W82">
        <f>VLOOKUP($B82,OPEX!$B$4:$N$124,W$3,FALSE)</f>
        <v>0.33456354764810731</v>
      </c>
      <c r="X82">
        <f>VLOOKUP($B82,CAPEX!$B$4:$N$124,X$3,FALSE)</f>
        <v>6.2379729355352388E-2</v>
      </c>
      <c r="Y82">
        <f>VLOOKUP($B82,Ratio!$B$4:$M$126,11,FALSE)</f>
        <v>0.60328280453836913</v>
      </c>
      <c r="Z82">
        <f>VLOOKUP($B82,Ratio!$B$4:$M$126,12,FALSE)</f>
        <v>0.39671719546163087</v>
      </c>
      <c r="AA82" s="34">
        <f t="shared" si="14"/>
        <v>0.22658354660496743</v>
      </c>
      <c r="AC82" s="37">
        <f>VLOOKUP($B82,Barrelmiles!$B$4:$I$205,AC$3,0)</f>
        <v>558464850</v>
      </c>
      <c r="AE82" s="34">
        <f t="shared" si="15"/>
        <v>5310371.2414397513</v>
      </c>
      <c r="AF82" s="34">
        <f t="shared" si="16"/>
        <v>185704954.69643706</v>
      </c>
      <c r="AG82" s="34">
        <f t="shared" si="17"/>
        <v>238805418.40732437</v>
      </c>
      <c r="AH82" s="34">
        <f t="shared" si="18"/>
        <v>261256189.781279</v>
      </c>
      <c r="AI82" s="34">
        <f t="shared" si="19"/>
        <v>126538946.36721115</v>
      </c>
    </row>
    <row r="83" spans="1:35" ht="16.8" x14ac:dyDescent="0.35">
      <c r="A83" s="33" t="s">
        <v>99</v>
      </c>
      <c r="B83" s="50">
        <v>196</v>
      </c>
      <c r="C83">
        <f>VLOOKUP($B83,OPEX!$B$4:$N$124,C$3,FALSE)</f>
        <v>0.26227407399678837</v>
      </c>
      <c r="D83">
        <f>VLOOKUP($B83,CAPEX!$B$4:$N$124,D$3,FALSE)</f>
        <v>-0.25384967153855514</v>
      </c>
      <c r="E83">
        <f>VLOOKUP($B83,Ratio!$B$4:$M$126,11,FALSE)</f>
        <v>0.34893359008117342</v>
      </c>
      <c r="F83">
        <f>VLOOKUP($B83,Ratio!$B$4:$M$126,12,FALSE)</f>
        <v>0.65106640991882658</v>
      </c>
      <c r="G83" s="33">
        <f t="shared" si="10"/>
        <v>-7.3756760082765715E-2</v>
      </c>
      <c r="H83">
        <f>VLOOKUP($B83,OPEX!$B$4:$N$124,H$3,FALSE)</f>
        <v>6.8387645034542061E-2</v>
      </c>
      <c r="I83" s="36">
        <f>VLOOKUP($B83,CAPEX!$B$4:$N$124,I$3,FALSE)</f>
        <v>-0.29231460099840734</v>
      </c>
      <c r="J83" s="36">
        <f>VLOOKUP($B83,Ratio!$B$4:$M$126,11,FALSE)</f>
        <v>0.34893359008117342</v>
      </c>
      <c r="K83" s="36">
        <f>VLOOKUP($B83,Ratio!$B$4:$M$126,12,FALSE)</f>
        <v>0.65106640991882658</v>
      </c>
      <c r="L83" s="33">
        <f t="shared" si="11"/>
        <v>-0.16645347133978761</v>
      </c>
      <c r="M83" s="36">
        <f>VLOOKUP($B83,OPEX!$B$4:$N$124,M$3,FALSE)</f>
        <v>0.40773988113560172</v>
      </c>
      <c r="N83" s="36">
        <f>VLOOKUP($B83,CAPEX!$B$4:$N$124,N$3,FALSE)</f>
        <v>-0.29457625354982975</v>
      </c>
      <c r="O83" s="36">
        <f>VLOOKUP($B83,Ratio!$B$4:$M$126,11,FALSE)</f>
        <v>0.34893359008117342</v>
      </c>
      <c r="P83" s="36">
        <f>VLOOKUP($B83,Ratio!$B$4:$M$126,12,FALSE)</f>
        <v>0.65106640991882658</v>
      </c>
      <c r="Q83" s="33">
        <f t="shared" si="12"/>
        <v>-4.951456330210921E-2</v>
      </c>
      <c r="R83" s="36">
        <f>VLOOKUP($B83,OPEX!$B$4:$N$124,R$3,FALSE)</f>
        <v>0.20624231843011734</v>
      </c>
      <c r="S83" s="36">
        <f>VLOOKUP($B83,CAPEX!$B$4:$N$124,S$3,FALSE)</f>
        <v>-0.39262141195492761</v>
      </c>
      <c r="T83" s="36">
        <f>VLOOKUP($B83,Ratio!$B$4:$M$126,11,FALSE)</f>
        <v>0.34893359008117342</v>
      </c>
      <c r="U83" s="36">
        <f>VLOOKUP($B83,Ratio!$B$4:$M$126,12,FALSE)</f>
        <v>0.65106640991882658</v>
      </c>
      <c r="V83" s="33">
        <f t="shared" si="13"/>
        <v>-0.18365774054226999</v>
      </c>
      <c r="W83">
        <f>VLOOKUP($B83,OPEX!$B$4:$N$124,W$3,FALSE)</f>
        <v>0.11881764906671333</v>
      </c>
      <c r="X83">
        <f>VLOOKUP($B83,CAPEX!$B$4:$N$124,X$3,FALSE)</f>
        <v>-0.49671015771342414</v>
      </c>
      <c r="Y83">
        <f>VLOOKUP($B83,Ratio!$B$4:$M$126,11,FALSE)</f>
        <v>0.34893359008117342</v>
      </c>
      <c r="Z83">
        <f>VLOOKUP($B83,Ratio!$B$4:$M$126,12,FALSE)</f>
        <v>0.65106640991882658</v>
      </c>
      <c r="AA83" s="34">
        <f t="shared" si="14"/>
        <v>-0.28193183029883995</v>
      </c>
      <c r="AC83" s="37">
        <f>VLOOKUP($B83,Barrelmiles!$B$4:$I$205,AC$3,0)</f>
        <v>3875647795</v>
      </c>
      <c r="AE83" s="34">
        <f t="shared" si="15"/>
        <v>-285855224.58111495</v>
      </c>
      <c r="AF83" s="34">
        <f t="shared" si="16"/>
        <v>-645115029.16814351</v>
      </c>
      <c r="AG83" s="34">
        <f t="shared" si="17"/>
        <v>-191901008.08220747</v>
      </c>
      <c r="AH83" s="34">
        <f t="shared" si="18"/>
        <v>-711792717.16733074</v>
      </c>
      <c r="AI83" s="34">
        <f t="shared" si="19"/>
        <v>-1092668476.4380133</v>
      </c>
    </row>
    <row r="84" spans="1:35" ht="16.8" x14ac:dyDescent="0.35">
      <c r="A84" s="33" t="s">
        <v>100</v>
      </c>
      <c r="B84" s="50">
        <v>197</v>
      </c>
      <c r="C84">
        <f>VLOOKUP($B84,OPEX!$B$4:$N$124,C$3,FALSE)</f>
        <v>-0.47932022932446716</v>
      </c>
      <c r="D84">
        <f>VLOOKUP($B84,CAPEX!$B$4:$N$124,D$3,FALSE)</f>
        <v>-8.8654393166815559E-2</v>
      </c>
      <c r="E84">
        <f>VLOOKUP($B84,Ratio!$B$4:$M$126,11,FALSE)</f>
        <v>0.52952841089269376</v>
      </c>
      <c r="F84">
        <f>VLOOKUP($B84,Ratio!$B$4:$M$126,12,FALSE)</f>
        <v>0.47047158910730624</v>
      </c>
      <c r="G84" s="33">
        <f t="shared" si="10"/>
        <v>-0.29552305257744227</v>
      </c>
      <c r="H84">
        <f>VLOOKUP($B84,OPEX!$B$4:$N$124,H$3,FALSE)</f>
        <v>0.25935462663501663</v>
      </c>
      <c r="I84" s="36">
        <f>VLOOKUP($B84,CAPEX!$B$4:$N$124,I$3,FALSE)</f>
        <v>0.2009399161847627</v>
      </c>
      <c r="J84" s="36">
        <f>VLOOKUP($B84,Ratio!$B$4:$M$126,11,FALSE)</f>
        <v>0.52952841089269376</v>
      </c>
      <c r="K84" s="36">
        <f>VLOOKUP($B84,Ratio!$B$4:$M$126,12,FALSE)</f>
        <v>0.47047158910730624</v>
      </c>
      <c r="L84" s="33">
        <f t="shared" si="11"/>
        <v>0.2318721649822425</v>
      </c>
      <c r="M84" s="36">
        <f>VLOOKUP($B84,OPEX!$B$4:$N$124,M$3,FALSE)</f>
        <v>8.585616363259356E-2</v>
      </c>
      <c r="N84" s="36">
        <f>VLOOKUP($B84,CAPEX!$B$4:$N$124,N$3,FALSE)</f>
        <v>0.1935477552525538</v>
      </c>
      <c r="O84" s="36">
        <f>VLOOKUP($B84,Ratio!$B$4:$M$126,11,FALSE)</f>
        <v>0.52952841089269376</v>
      </c>
      <c r="P84" s="36">
        <f>VLOOKUP($B84,Ratio!$B$4:$M$126,12,FALSE)</f>
        <v>0.47047158910730624</v>
      </c>
      <c r="Q84" s="33">
        <f t="shared" si="12"/>
        <v>0.13652199787553132</v>
      </c>
      <c r="R84" s="36">
        <f>VLOOKUP($B84,OPEX!$B$4:$N$124,R$3,FALSE)</f>
        <v>-0.23669386041159546</v>
      </c>
      <c r="S84" s="36">
        <f>VLOOKUP($B84,CAPEX!$B$4:$N$124,S$3,FALSE)</f>
        <v>0.14698572843144941</v>
      </c>
      <c r="T84" s="36">
        <f>VLOOKUP($B84,Ratio!$B$4:$M$126,11,FALSE)</f>
        <v>0.52952841089269376</v>
      </c>
      <c r="U84" s="36">
        <f>VLOOKUP($B84,Ratio!$B$4:$M$126,12,FALSE)</f>
        <v>0.47047158910730624</v>
      </c>
      <c r="V84" s="33">
        <f t="shared" si="13"/>
        <v>-5.6183514540570245E-2</v>
      </c>
      <c r="W84">
        <f>VLOOKUP($B84,OPEX!$B$4:$N$124,W$3,FALSE)</f>
        <v>0.52454651837431832</v>
      </c>
      <c r="X84">
        <f>VLOOKUP($B84,CAPEX!$B$4:$N$124,X$3,FALSE)</f>
        <v>3.390196288710725E-2</v>
      </c>
      <c r="Y84">
        <f>VLOOKUP($B84,Ratio!$B$4:$M$126,11,FALSE)</f>
        <v>0.52952841089269376</v>
      </c>
      <c r="Z84">
        <f>VLOOKUP($B84,Ratio!$B$4:$M$126,12,FALSE)</f>
        <v>0.47047158910730624</v>
      </c>
      <c r="AA84" s="34">
        <f t="shared" si="14"/>
        <v>0.29371219466740223</v>
      </c>
      <c r="AC84" s="37">
        <f>VLOOKUP($B84,Barrelmiles!$B$4:$I$205,AC$3,0)</f>
        <v>471464640</v>
      </c>
      <c r="AE84" s="34">
        <f t="shared" si="15"/>
        <v>-139328669.5951249</v>
      </c>
      <c r="AF84" s="34">
        <f t="shared" si="16"/>
        <v>109319526.78937356</v>
      </c>
      <c r="AG84" s="34">
        <f t="shared" si="17"/>
        <v>64365294.580468141</v>
      </c>
      <c r="AH84" s="34">
        <f t="shared" si="18"/>
        <v>-26488540.456804715</v>
      </c>
      <c r="AI84" s="34">
        <f t="shared" si="19"/>
        <v>138474914.1224767</v>
      </c>
    </row>
    <row r="85" spans="1:35" ht="16.8" x14ac:dyDescent="0.35">
      <c r="A85" s="33" t="s">
        <v>102</v>
      </c>
      <c r="B85" s="50">
        <v>214</v>
      </c>
      <c r="C85">
        <f>VLOOKUP($B85,OPEX!$B$4:$N$124,C$3,FALSE)</f>
        <v>-0.2670322234198686</v>
      </c>
      <c r="D85">
        <f>VLOOKUP($B85,CAPEX!$B$4:$N$124,D$3,FALSE)</f>
        <v>1.7259764826448809E-2</v>
      </c>
      <c r="E85">
        <f>VLOOKUP($B85,Ratio!$B$4:$M$126,11,FALSE)</f>
        <v>0.54970669956950058</v>
      </c>
      <c r="F85">
        <f>VLOOKUP($B85,Ratio!$B$4:$M$126,12,FALSE)</f>
        <v>0.45029330043049942</v>
      </c>
      <c r="G85" s="33">
        <f t="shared" si="10"/>
        <v>-0.13901744574648559</v>
      </c>
      <c r="H85">
        <f>VLOOKUP($B85,OPEX!$B$4:$N$124,H$3,FALSE)</f>
        <v>-7.8378880479822957E-2</v>
      </c>
      <c r="I85" s="36">
        <f>VLOOKUP($B85,CAPEX!$B$4:$N$124,I$3,FALSE)</f>
        <v>0.10042189536225662</v>
      </c>
      <c r="J85" s="36">
        <f>VLOOKUP($B85,Ratio!$B$4:$M$126,11,FALSE)</f>
        <v>0.54970669956950058</v>
      </c>
      <c r="K85" s="36">
        <f>VLOOKUP($B85,Ratio!$B$4:$M$126,12,FALSE)</f>
        <v>0.45029330043049942</v>
      </c>
      <c r="L85" s="33">
        <f t="shared" si="11"/>
        <v>2.1339109936409639E-3</v>
      </c>
      <c r="M85" s="36">
        <f>VLOOKUP($B85,OPEX!$B$4:$N$124,M$3,FALSE)</f>
        <v>9.5191434307758088E-2</v>
      </c>
      <c r="N85" s="36">
        <f>VLOOKUP($B85,CAPEX!$B$4:$N$124,N$3,FALSE)</f>
        <v>0.12381466961564344</v>
      </c>
      <c r="O85" s="36">
        <f>VLOOKUP($B85,Ratio!$B$4:$M$126,11,FALSE)</f>
        <v>0.54970669956950058</v>
      </c>
      <c r="P85" s="36">
        <f>VLOOKUP($B85,Ratio!$B$4:$M$126,12,FALSE)</f>
        <v>0.45029330043049942</v>
      </c>
      <c r="Q85" s="33">
        <f t="shared" si="12"/>
        <v>0.10808028540354458</v>
      </c>
      <c r="R85" s="36">
        <f>VLOOKUP($B85,OPEX!$B$4:$N$124,R$3,FALSE)</f>
        <v>0.39796676375264889</v>
      </c>
      <c r="S85" s="36">
        <f>VLOOKUP($B85,CAPEX!$B$4:$N$124,S$3,FALSE)</f>
        <v>0.71172593103493231</v>
      </c>
      <c r="T85" s="36">
        <f>VLOOKUP($B85,Ratio!$B$4:$M$126,11,FALSE)</f>
        <v>0.54970669956950058</v>
      </c>
      <c r="U85" s="36">
        <f>VLOOKUP($B85,Ratio!$B$4:$M$126,12,FALSE)</f>
        <v>0.45029330043049942</v>
      </c>
      <c r="V85" s="33">
        <f t="shared" si="13"/>
        <v>0.53925041472851343</v>
      </c>
      <c r="W85">
        <f>VLOOKUP($B85,OPEX!$B$4:$N$124,W$3,FALSE)</f>
        <v>1.5017708719435137</v>
      </c>
      <c r="X85">
        <f>VLOOKUP($B85,CAPEX!$B$4:$N$124,X$3,FALSE)</f>
        <v>1.6859993405420444</v>
      </c>
      <c r="Y85">
        <f>VLOOKUP($B85,Ratio!$B$4:$M$126,11,FALSE)</f>
        <v>0.54970669956950058</v>
      </c>
      <c r="Z85">
        <f>VLOOKUP($B85,Ratio!$B$4:$M$126,12,FALSE)</f>
        <v>0.45029330043049942</v>
      </c>
      <c r="AA85" s="34">
        <f t="shared" si="14"/>
        <v>1.5847277171020027</v>
      </c>
      <c r="AC85" s="37">
        <f>VLOOKUP($B85,Barrelmiles!$B$4:$I$205,AC$3,0)</f>
        <v>10542960050</v>
      </c>
      <c r="AE85" s="34">
        <f t="shared" si="15"/>
        <v>-1465655376.75824</v>
      </c>
      <c r="AF85" s="34">
        <f t="shared" si="16"/>
        <v>22497738.356212486</v>
      </c>
      <c r="AG85" s="34">
        <f t="shared" si="17"/>
        <v>1139486131.2021687</v>
      </c>
      <c r="AH85" s="34">
        <f t="shared" si="18"/>
        <v>5685295579.4286489</v>
      </c>
      <c r="AI85" s="34">
        <f t="shared" si="19"/>
        <v>16707721011.534117</v>
      </c>
    </row>
    <row r="86" spans="1:35" ht="16.8" x14ac:dyDescent="0.35">
      <c r="A86" s="33" t="s">
        <v>104</v>
      </c>
      <c r="B86" s="50">
        <v>216</v>
      </c>
      <c r="C86">
        <f>VLOOKUP($B86,OPEX!$B$4:$N$124,C$3,FALSE)</f>
        <v>0.2122384024419188</v>
      </c>
      <c r="D86">
        <f>VLOOKUP($B86,CAPEX!$B$4:$N$124,D$3,FALSE)</f>
        <v>-0.21475486695535623</v>
      </c>
      <c r="E86">
        <f>VLOOKUP($B86,Ratio!$B$4:$M$126,11,FALSE)</f>
        <v>0.43726849637852905</v>
      </c>
      <c r="F86">
        <f>VLOOKUP($B86,Ratio!$B$4:$M$126,12,FALSE)</f>
        <v>0.56273150362147095</v>
      </c>
      <c r="G86" s="33">
        <f t="shared" si="10"/>
        <v>-2.8044162082257587E-2</v>
      </c>
      <c r="H86">
        <f>VLOOKUP($B86,OPEX!$B$4:$N$124,H$3,FALSE)</f>
        <v>0.24839763996724604</v>
      </c>
      <c r="I86" s="36">
        <f>VLOOKUP($B86,CAPEX!$B$4:$N$124,I$3,FALSE)</f>
        <v>6.2294795662875026E-3</v>
      </c>
      <c r="J86" s="36">
        <f>VLOOKUP($B86,Ratio!$B$4:$M$126,11,FALSE)</f>
        <v>0.43726849637852905</v>
      </c>
      <c r="K86" s="36">
        <f>VLOOKUP($B86,Ratio!$B$4:$M$126,12,FALSE)</f>
        <v>0.56273150362147095</v>
      </c>
      <c r="L86" s="33">
        <f t="shared" si="11"/>
        <v>0.11212198693556907</v>
      </c>
      <c r="M86" s="36">
        <f>VLOOKUP($B86,OPEX!$B$4:$N$124,M$3,FALSE)</f>
        <v>0.60361123829397934</v>
      </c>
      <c r="N86" s="36">
        <f>VLOOKUP($B86,CAPEX!$B$4:$N$124,N$3,FALSE)</f>
        <v>0.66564223499136355</v>
      </c>
      <c r="O86" s="36">
        <f>VLOOKUP($B86,Ratio!$B$4:$M$126,11,FALSE)</f>
        <v>0.43726849637852905</v>
      </c>
      <c r="P86" s="36">
        <f>VLOOKUP($B86,Ratio!$B$4:$M$126,12,FALSE)</f>
        <v>0.56273150362147095</v>
      </c>
      <c r="Q86" s="33">
        <f t="shared" si="12"/>
        <v>0.63851803433663679</v>
      </c>
      <c r="R86" s="36">
        <f>VLOOKUP($B86,OPEX!$B$4:$N$124,R$3,FALSE)</f>
        <v>2.0766154200975482</v>
      </c>
      <c r="S86" s="36">
        <f>VLOOKUP($B86,CAPEX!$B$4:$N$124,S$3,FALSE)</f>
        <v>3.7678424958665961</v>
      </c>
      <c r="T86" s="36">
        <f>VLOOKUP($B86,Ratio!$B$4:$M$126,11,FALSE)</f>
        <v>0.43726849637852905</v>
      </c>
      <c r="U86" s="36">
        <f>VLOOKUP($B86,Ratio!$B$4:$M$126,12,FALSE)</f>
        <v>0.56273150362147095</v>
      </c>
      <c r="V86" s="33">
        <f t="shared" si="13"/>
        <v>3.0283221754104082</v>
      </c>
      <c r="W86">
        <f>VLOOKUP($B86,OPEX!$B$4:$N$124,W$3,FALSE)</f>
        <v>2.1181614915324705</v>
      </c>
      <c r="X86">
        <f>VLOOKUP($B86,CAPEX!$B$4:$N$124,X$3,FALSE)</f>
        <v>4.9187089901484748</v>
      </c>
      <c r="Y86">
        <f>VLOOKUP($B86,Ratio!$B$4:$M$126,11,FALSE)</f>
        <v>0.43726849637852905</v>
      </c>
      <c r="Z86">
        <f>VLOOKUP($B86,Ratio!$B$4:$M$126,12,FALSE)</f>
        <v>0.56273150362147095</v>
      </c>
      <c r="AA86" s="34">
        <f t="shared" si="14"/>
        <v>3.6941177963920042</v>
      </c>
      <c r="AC86" s="37">
        <f>VLOOKUP($B86,Barrelmiles!$B$4:$I$205,AC$3,0)</f>
        <v>15632751690</v>
      </c>
      <c r="AE86" s="34">
        <f t="shared" si="15"/>
        <v>-438407422.18604624</v>
      </c>
      <c r="AF86" s="34">
        <f t="shared" si="16"/>
        <v>1752775180.7531753</v>
      </c>
      <c r="AG86" s="34">
        <f t="shared" si="17"/>
        <v>9981793880.3715363</v>
      </c>
      <c r="AH86" s="34">
        <f t="shared" si="18"/>
        <v>47341008605.511536</v>
      </c>
      <c r="AI86" s="34">
        <f t="shared" si="19"/>
        <v>57749226224.606178</v>
      </c>
    </row>
    <row r="87" spans="1:35" ht="16.8" x14ac:dyDescent="0.35">
      <c r="A87" s="33" t="s">
        <v>105</v>
      </c>
      <c r="B87" s="50">
        <v>217</v>
      </c>
      <c r="C87">
        <f>VLOOKUP($B87,OPEX!$B$4:$N$124,C$3,FALSE)</f>
        <v>-0.15507949226464252</v>
      </c>
      <c r="D87">
        <f>VLOOKUP($B87,CAPEX!$B$4:$N$124,D$3,FALSE)</f>
        <v>4.8997086816827247E-2</v>
      </c>
      <c r="E87">
        <f>VLOOKUP($B87,Ratio!$B$4:$M$126,11,FALSE)</f>
        <v>1</v>
      </c>
      <c r="F87">
        <f>VLOOKUP($B87,Ratio!$B$4:$M$126,12,FALSE)</f>
        <v>0</v>
      </c>
      <c r="G87" s="33">
        <f t="shared" si="10"/>
        <v>-0.15507949226464252</v>
      </c>
      <c r="H87">
        <f>VLOOKUP($B87,OPEX!$B$4:$N$124,H$3,FALSE)</f>
        <v>6.8389551271678083E-3</v>
      </c>
      <c r="I87" s="36">
        <f>VLOOKUP($B87,CAPEX!$B$4:$N$124,I$3,FALSE)</f>
        <v>0.2595113024876286</v>
      </c>
      <c r="J87" s="36">
        <f>VLOOKUP($B87,Ratio!$B$4:$M$126,11,FALSE)</f>
        <v>1</v>
      </c>
      <c r="K87" s="36">
        <f>VLOOKUP($B87,Ratio!$B$4:$M$126,12,FALSE)</f>
        <v>0</v>
      </c>
      <c r="L87" s="33">
        <f t="shared" si="11"/>
        <v>6.8389551271678083E-3</v>
      </c>
      <c r="M87" s="36">
        <f>VLOOKUP($B87,OPEX!$B$4:$N$124,M$3,FALSE)</f>
        <v>6.2970517465091174</v>
      </c>
      <c r="N87" s="36">
        <f>VLOOKUP($B87,CAPEX!$B$4:$N$124,N$3,FALSE)</f>
        <v>-0.42021477036852833</v>
      </c>
      <c r="O87" s="36">
        <f>VLOOKUP($B87,Ratio!$B$4:$M$126,11,FALSE)</f>
        <v>1</v>
      </c>
      <c r="P87" s="36">
        <f>VLOOKUP($B87,Ratio!$B$4:$M$126,12,FALSE)</f>
        <v>0</v>
      </c>
      <c r="Q87" s="33">
        <f t="shared" si="12"/>
        <v>6.2970517465091174</v>
      </c>
      <c r="R87" s="36">
        <f>VLOOKUP($B87,OPEX!$B$4:$N$124,R$3,FALSE)</f>
        <v>1.0211018041323789</v>
      </c>
      <c r="S87" s="36">
        <f>VLOOKUP($B87,CAPEX!$B$4:$N$124,S$3,FALSE)</f>
        <v>1.1764481062568246</v>
      </c>
      <c r="T87" s="36">
        <f>VLOOKUP($B87,Ratio!$B$4:$M$126,11,FALSE)</f>
        <v>1</v>
      </c>
      <c r="U87" s="36">
        <f>VLOOKUP($B87,Ratio!$B$4:$M$126,12,FALSE)</f>
        <v>0</v>
      </c>
      <c r="V87" s="33">
        <f t="shared" si="13"/>
        <v>1.0211018041323789</v>
      </c>
      <c r="W87">
        <f>VLOOKUP($B87,OPEX!$B$4:$N$124,W$3,FALSE)</f>
        <v>9.9139531193541477E-2</v>
      </c>
      <c r="X87">
        <f>VLOOKUP($B87,CAPEX!$B$4:$N$124,X$3,FALSE)</f>
        <v>1.3817428007033266</v>
      </c>
      <c r="Y87">
        <f>VLOOKUP($B87,Ratio!$B$4:$M$126,11,FALSE)</f>
        <v>1</v>
      </c>
      <c r="Z87">
        <f>VLOOKUP($B87,Ratio!$B$4:$M$126,12,FALSE)</f>
        <v>0</v>
      </c>
      <c r="AA87" s="34">
        <f t="shared" si="14"/>
        <v>9.9139531193541477E-2</v>
      </c>
      <c r="AC87" s="37">
        <f>VLOOKUP($B87,Barrelmiles!$B$4:$I$205,AC$3,0)</f>
        <v>1118933466</v>
      </c>
      <c r="AE87" s="34">
        <f t="shared" si="15"/>
        <v>-173523633.78519663</v>
      </c>
      <c r="AF87" s="34">
        <f t="shared" si="16"/>
        <v>7652335.7642603461</v>
      </c>
      <c r="AG87" s="34">
        <f t="shared" si="17"/>
        <v>7045981936.3028002</v>
      </c>
      <c r="AH87" s="34">
        <f t="shared" si="18"/>
        <v>1142544980.8366959</v>
      </c>
      <c r="AI87" s="34">
        <f t="shared" si="19"/>
        <v>110930539.25600448</v>
      </c>
    </row>
    <row r="88" spans="1:35" ht="16.8" x14ac:dyDescent="0.35">
      <c r="A88" s="33" t="s">
        <v>106</v>
      </c>
      <c r="B88" s="50">
        <v>219</v>
      </c>
      <c r="C88">
        <f>VLOOKUP($B88,OPEX!$B$4:$N$124,C$3,FALSE)</f>
        <v>-9.9262960879146378E-2</v>
      </c>
      <c r="D88">
        <f>VLOOKUP($B88,CAPEX!$B$4:$N$124,D$3,FALSE)</f>
        <v>-6.2288397902194641E-2</v>
      </c>
      <c r="E88">
        <f>VLOOKUP($B88,Ratio!$B$4:$M$126,11,FALSE)</f>
        <v>1</v>
      </c>
      <c r="F88">
        <f>VLOOKUP($B88,Ratio!$B$4:$M$126,12,FALSE)</f>
        <v>0</v>
      </c>
      <c r="G88" s="33">
        <f t="shared" si="10"/>
        <v>-9.9262960879146378E-2</v>
      </c>
      <c r="H88">
        <f>VLOOKUP($B88,OPEX!$B$4:$N$124,H$3,FALSE)</f>
        <v>-9.642969653176231E-2</v>
      </c>
      <c r="I88" s="36">
        <f>VLOOKUP($B88,CAPEX!$B$4:$N$124,I$3,FALSE)</f>
        <v>-0.21635839927676448</v>
      </c>
      <c r="J88" s="36">
        <f>VLOOKUP($B88,Ratio!$B$4:$M$126,11,FALSE)</f>
        <v>1</v>
      </c>
      <c r="K88" s="36">
        <f>VLOOKUP($B88,Ratio!$B$4:$M$126,12,FALSE)</f>
        <v>0</v>
      </c>
      <c r="L88" s="33">
        <f t="shared" si="11"/>
        <v>-9.642969653176231E-2</v>
      </c>
      <c r="M88" s="36">
        <f>VLOOKUP($B88,OPEX!$B$4:$N$124,M$3,FALSE)</f>
        <v>-2.8954705018365313E-2</v>
      </c>
      <c r="N88" s="36">
        <f>VLOOKUP($B88,CAPEX!$B$4:$N$124,N$3,FALSE)</f>
        <v>-0.23378617288861411</v>
      </c>
      <c r="O88" s="36">
        <f>VLOOKUP($B88,Ratio!$B$4:$M$126,11,FALSE)</f>
        <v>1</v>
      </c>
      <c r="P88" s="36">
        <f>VLOOKUP($B88,Ratio!$B$4:$M$126,12,FALSE)</f>
        <v>0</v>
      </c>
      <c r="Q88" s="33">
        <f t="shared" si="12"/>
        <v>-2.8954705018365313E-2</v>
      </c>
      <c r="R88" s="36">
        <f>VLOOKUP($B88,OPEX!$B$4:$N$124,R$3,FALSE)</f>
        <v>4.6770859443851259E-2</v>
      </c>
      <c r="S88" s="36">
        <f>VLOOKUP($B88,CAPEX!$B$4:$N$124,S$3,FALSE)</f>
        <v>-0.28960165756073281</v>
      </c>
      <c r="T88" s="36">
        <f>VLOOKUP($B88,Ratio!$B$4:$M$126,11,FALSE)</f>
        <v>1</v>
      </c>
      <c r="U88" s="36">
        <f>VLOOKUP($B88,Ratio!$B$4:$M$126,12,FALSE)</f>
        <v>0</v>
      </c>
      <c r="V88" s="33">
        <f t="shared" si="13"/>
        <v>4.6770859443851259E-2</v>
      </c>
      <c r="W88">
        <f>VLOOKUP($B88,OPEX!$B$4:$N$124,W$3,FALSE)</f>
        <v>-2.7859882733058866E-2</v>
      </c>
      <c r="X88">
        <f>VLOOKUP($B88,CAPEX!$B$4:$N$124,X$3,FALSE)</f>
        <v>-0.32013700684405733</v>
      </c>
      <c r="Y88">
        <f>VLOOKUP($B88,Ratio!$B$4:$M$126,11,FALSE)</f>
        <v>1</v>
      </c>
      <c r="Z88">
        <f>VLOOKUP($B88,Ratio!$B$4:$M$126,12,FALSE)</f>
        <v>0</v>
      </c>
      <c r="AA88" s="34">
        <f t="shared" si="14"/>
        <v>-2.7859882733058866E-2</v>
      </c>
      <c r="AC88" s="37">
        <f>VLOOKUP($B88,Barrelmiles!$B$4:$I$205,AC$3,0)</f>
        <v>25258335</v>
      </c>
      <c r="AE88" s="34">
        <f t="shared" si="15"/>
        <v>-2507217.1189773739</v>
      </c>
      <c r="AF88" s="34">
        <f t="shared" si="16"/>
        <v>-2435653.5789475907</v>
      </c>
      <c r="AG88" s="34">
        <f t="shared" si="17"/>
        <v>-731347.63918005221</v>
      </c>
      <c r="AH88" s="34">
        <f t="shared" si="18"/>
        <v>1181354.0360707089</v>
      </c>
      <c r="AI88" s="34">
        <f t="shared" si="19"/>
        <v>-703694.25113231642</v>
      </c>
    </row>
    <row r="89" spans="1:35" ht="16.8" x14ac:dyDescent="0.35">
      <c r="A89" s="33" t="s">
        <v>107</v>
      </c>
      <c r="B89" s="50">
        <v>221</v>
      </c>
      <c r="C89">
        <f>VLOOKUP($B89,OPEX!$B$4:$N$124,C$3,FALSE)</f>
        <v>0.48564515250603957</v>
      </c>
      <c r="D89">
        <f>VLOOKUP($B89,CAPEX!$B$4:$N$124,D$3,FALSE)</f>
        <v>0.31148783960982451</v>
      </c>
      <c r="E89">
        <f>VLOOKUP($B89,Ratio!$B$4:$M$126,11,FALSE)</f>
        <v>1</v>
      </c>
      <c r="F89">
        <f>VLOOKUP($B89,Ratio!$B$4:$M$126,12,FALSE)</f>
        <v>0</v>
      </c>
      <c r="G89" s="33">
        <f t="shared" si="10"/>
        <v>0.48564515250603957</v>
      </c>
      <c r="H89">
        <f>VLOOKUP($B89,OPEX!$B$4:$N$124,H$3,FALSE)</f>
        <v>4.288651787888508</v>
      </c>
      <c r="I89" s="36">
        <f>VLOOKUP($B89,CAPEX!$B$4:$N$124,I$3,FALSE)</f>
        <v>3.1014828850829659</v>
      </c>
      <c r="J89" s="36">
        <f>VLOOKUP($B89,Ratio!$B$4:$M$126,11,FALSE)</f>
        <v>1</v>
      </c>
      <c r="K89" s="36">
        <f>VLOOKUP($B89,Ratio!$B$4:$M$126,12,FALSE)</f>
        <v>0</v>
      </c>
      <c r="L89" s="33">
        <f t="shared" si="11"/>
        <v>4.288651787888508</v>
      </c>
      <c r="M89" s="36">
        <f>VLOOKUP($B89,OPEX!$B$4:$N$124,M$3,FALSE)</f>
        <v>153.66756218931658</v>
      </c>
      <c r="N89" s="36">
        <f>VLOOKUP($B89,CAPEX!$B$4:$N$124,N$3,FALSE)</f>
        <v>156.76553344598855</v>
      </c>
      <c r="O89" s="36">
        <f>VLOOKUP($B89,Ratio!$B$4:$M$126,11,FALSE)</f>
        <v>1</v>
      </c>
      <c r="P89" s="36">
        <f>VLOOKUP($B89,Ratio!$B$4:$M$126,12,FALSE)</f>
        <v>0</v>
      </c>
      <c r="Q89" s="33">
        <f t="shared" si="12"/>
        <v>153.66756218931658</v>
      </c>
      <c r="R89" s="36">
        <f>VLOOKUP($B89,OPEX!$B$4:$N$124,R$3,FALSE)</f>
        <v>148.16191558198253</v>
      </c>
      <c r="S89" s="36">
        <f>VLOOKUP($B89,CAPEX!$B$4:$N$124,S$3,FALSE)</f>
        <v>104.93571600302987</v>
      </c>
      <c r="T89" s="36">
        <f>VLOOKUP($B89,Ratio!$B$4:$M$126,11,FALSE)</f>
        <v>1</v>
      </c>
      <c r="U89" s="36">
        <f>VLOOKUP($B89,Ratio!$B$4:$M$126,12,FALSE)</f>
        <v>0</v>
      </c>
      <c r="V89" s="33">
        <f t="shared" si="13"/>
        <v>148.16191558198253</v>
      </c>
      <c r="W89">
        <f>VLOOKUP($B89,OPEX!$B$4:$N$124,W$3,FALSE)</f>
        <v>26.054389799446799</v>
      </c>
      <c r="X89">
        <f>VLOOKUP($B89,CAPEX!$B$4:$N$124,X$3,FALSE)</f>
        <v>17.798491712340287</v>
      </c>
      <c r="Y89">
        <f>VLOOKUP($B89,Ratio!$B$4:$M$126,11,FALSE)</f>
        <v>1</v>
      </c>
      <c r="Z89">
        <f>VLOOKUP($B89,Ratio!$B$4:$M$126,12,FALSE)</f>
        <v>0</v>
      </c>
      <c r="AA89" s="34">
        <f t="shared" si="14"/>
        <v>26.054389799446799</v>
      </c>
      <c r="AC89" s="37">
        <f>VLOOKUP($B89,Barrelmiles!$B$4:$I$205,AC$3,0)</f>
        <v>22390560506</v>
      </c>
      <c r="AE89" s="34">
        <f t="shared" si="15"/>
        <v>10873867171.632076</v>
      </c>
      <c r="AF89" s="34">
        <f t="shared" si="16"/>
        <v>96025317345.882721</v>
      </c>
      <c r="AG89" s="34">
        <f t="shared" si="17"/>
        <v>3440702849009.4106</v>
      </c>
      <c r="AH89" s="34">
        <f t="shared" si="18"/>
        <v>3317428335523.2441</v>
      </c>
      <c r="AI89" s="34">
        <f t="shared" si="19"/>
        <v>583372391251.42273</v>
      </c>
    </row>
    <row r="90" spans="1:35" ht="16.8" x14ac:dyDescent="0.35">
      <c r="A90" s="33" t="s">
        <v>108</v>
      </c>
      <c r="B90" s="50">
        <v>223</v>
      </c>
      <c r="C90">
        <f>VLOOKUP($B90,OPEX!$B$4:$N$124,C$3,FALSE)</f>
        <v>-0.16491114822177871</v>
      </c>
      <c r="D90">
        <f>VLOOKUP($B90,CAPEX!$B$4:$N$124,D$3,FALSE)</f>
        <v>-0.23610267564732382</v>
      </c>
      <c r="E90">
        <f>VLOOKUP($B90,Ratio!$B$4:$M$126,11,FALSE)</f>
        <v>0.63006059806482106</v>
      </c>
      <c r="F90">
        <f>VLOOKUP($B90,Ratio!$B$4:$M$126,12,FALSE)</f>
        <v>0.36993940193517894</v>
      </c>
      <c r="G90" s="33">
        <f t="shared" si="10"/>
        <v>-0.19124769930043675</v>
      </c>
      <c r="H90">
        <f>VLOOKUP($B90,OPEX!$B$4:$N$124,H$3,FALSE)</f>
        <v>-0.22787864588076612</v>
      </c>
      <c r="I90" s="36">
        <f>VLOOKUP($B90,CAPEX!$B$4:$N$124,I$3,FALSE)</f>
        <v>-0.25671889290321165</v>
      </c>
      <c r="J90" s="36">
        <f>VLOOKUP($B90,Ratio!$B$4:$M$126,11,FALSE)</f>
        <v>0.63006059806482106</v>
      </c>
      <c r="K90" s="36">
        <f>VLOOKUP($B90,Ratio!$B$4:$M$126,12,FALSE)</f>
        <v>0.36993940193517894</v>
      </c>
      <c r="L90" s="33">
        <f t="shared" si="11"/>
        <v>-0.23854778961591244</v>
      </c>
      <c r="M90" s="36">
        <f>VLOOKUP($B90,OPEX!$B$4:$N$124,M$3,FALSE)</f>
        <v>-0.17364192513628907</v>
      </c>
      <c r="N90" s="36">
        <f>VLOOKUP($B90,CAPEX!$B$4:$N$124,N$3,FALSE)</f>
        <v>-0.26779681067977296</v>
      </c>
      <c r="O90" s="36">
        <f>VLOOKUP($B90,Ratio!$B$4:$M$126,11,FALSE)</f>
        <v>0.63006059806482106</v>
      </c>
      <c r="P90" s="36">
        <f>VLOOKUP($B90,Ratio!$B$4:$M$126,12,FALSE)</f>
        <v>0.36993940193517894</v>
      </c>
      <c r="Q90" s="33">
        <f t="shared" si="12"/>
        <v>-0.20847352718352072</v>
      </c>
      <c r="R90" s="36">
        <f>VLOOKUP($B90,OPEX!$B$4:$N$124,R$3,FALSE)</f>
        <v>-8.1211013755928763E-2</v>
      </c>
      <c r="S90" s="36">
        <f>VLOOKUP($B90,CAPEX!$B$4:$N$124,S$3,FALSE)</f>
        <v>-0.23604928112286835</v>
      </c>
      <c r="T90" s="36">
        <f>VLOOKUP($B90,Ratio!$B$4:$M$126,11,FALSE)</f>
        <v>0.63006059806482106</v>
      </c>
      <c r="U90" s="36">
        <f>VLOOKUP($B90,Ratio!$B$4:$M$126,12,FALSE)</f>
        <v>0.36993940193517894</v>
      </c>
      <c r="V90" s="33">
        <f t="shared" si="13"/>
        <v>-0.13849178978233373</v>
      </c>
      <c r="W90">
        <f>VLOOKUP($B90,OPEX!$B$4:$N$124,W$3,FALSE)</f>
        <v>0.11900009112084299</v>
      </c>
      <c r="X90">
        <f>VLOOKUP($B90,CAPEX!$B$4:$N$124,X$3,FALSE)</f>
        <v>-0.10786408552214044</v>
      </c>
      <c r="Y90">
        <f>VLOOKUP($B90,Ratio!$B$4:$M$126,11,FALSE)</f>
        <v>0.63006059806482106</v>
      </c>
      <c r="Z90">
        <f>VLOOKUP($B90,Ratio!$B$4:$M$126,12,FALSE)</f>
        <v>0.36993940193517894</v>
      </c>
      <c r="AA90" s="34">
        <f t="shared" si="14"/>
        <v>3.5074093293020914E-2</v>
      </c>
      <c r="AC90" s="37">
        <f>VLOOKUP($B90,Barrelmiles!$B$4:$I$205,AC$3,0)</f>
        <v>19114536536</v>
      </c>
      <c r="AE90" s="34">
        <f t="shared" si="15"/>
        <v>-3655611135.7041397</v>
      </c>
      <c r="AF90" s="34">
        <f t="shared" si="16"/>
        <v>-4559730440.1954002</v>
      </c>
      <c r="AG90" s="34">
        <f t="shared" si="17"/>
        <v>-3984874852.138196</v>
      </c>
      <c r="AH90" s="34">
        <f t="shared" si="18"/>
        <v>-2647206375.7304497</v>
      </c>
      <c r="AI90" s="34">
        <f t="shared" si="19"/>
        <v>670425037.71652079</v>
      </c>
    </row>
    <row r="91" spans="1:35" ht="16.8" x14ac:dyDescent="0.35">
      <c r="A91" s="33" t="s">
        <v>109</v>
      </c>
      <c r="B91" s="50">
        <v>225</v>
      </c>
      <c r="C91">
        <f>VLOOKUP($B91,OPEX!$B$4:$N$124,C$3,FALSE)</f>
        <v>4.4289229968191721E-4</v>
      </c>
      <c r="D91">
        <f>VLOOKUP($B91,CAPEX!$B$4:$N$124,D$3,FALSE)</f>
        <v>-1.3481957611808613E-2</v>
      </c>
      <c r="E91">
        <f>VLOOKUP($B91,Ratio!$B$4:$M$126,11,FALSE)</f>
        <v>0.73309519861487504</v>
      </c>
      <c r="F91">
        <f>VLOOKUP($B91,Ratio!$B$4:$M$126,12,FALSE)</f>
        <v>0.26690480138512496</v>
      </c>
      <c r="G91" s="33">
        <f t="shared" si="10"/>
        <v>-3.2737170002621373E-3</v>
      </c>
      <c r="H91">
        <f>VLOOKUP($B91,OPEX!$B$4:$N$124,H$3,FALSE)</f>
        <v>0.18887752377588046</v>
      </c>
      <c r="I91" s="36">
        <f>VLOOKUP($B91,CAPEX!$B$4:$N$124,I$3,FALSE)</f>
        <v>5.5442195949700006E-2</v>
      </c>
      <c r="J91" s="36">
        <f>VLOOKUP($B91,Ratio!$B$4:$M$126,11,FALSE)</f>
        <v>0.73309519861487504</v>
      </c>
      <c r="K91" s="36">
        <f>VLOOKUP($B91,Ratio!$B$4:$M$126,12,FALSE)</f>
        <v>0.26690480138512496</v>
      </c>
      <c r="L91" s="33">
        <f t="shared" si="11"/>
        <v>0.15326299410467473</v>
      </c>
      <c r="M91" s="36">
        <f>VLOOKUP($B91,OPEX!$B$4:$N$124,M$3,FALSE)</f>
        <v>0.19648544415536101</v>
      </c>
      <c r="N91" s="36">
        <f>VLOOKUP($B91,CAPEX!$B$4:$N$124,N$3,FALSE)</f>
        <v>-0.44112561675677503</v>
      </c>
      <c r="O91" s="36">
        <f>VLOOKUP($B91,Ratio!$B$4:$M$126,11,FALSE)</f>
        <v>0.73309519861487504</v>
      </c>
      <c r="P91" s="36">
        <f>VLOOKUP($B91,Ratio!$B$4:$M$126,12,FALSE)</f>
        <v>0.26690480138512496</v>
      </c>
      <c r="Q91" s="33">
        <f t="shared" si="12"/>
        <v>2.6303990581648534E-2</v>
      </c>
      <c r="R91" s="36">
        <f>VLOOKUP($B91,OPEX!$B$4:$N$124,R$3,FALSE)</f>
        <v>0.14280819211308579</v>
      </c>
      <c r="S91" s="36">
        <f>VLOOKUP($B91,CAPEX!$B$4:$N$124,S$3,FALSE)</f>
        <v>-0.37698351679242115</v>
      </c>
      <c r="T91" s="36">
        <f>VLOOKUP($B91,Ratio!$B$4:$M$126,11,FALSE)</f>
        <v>0.73309519861487504</v>
      </c>
      <c r="U91" s="36">
        <f>VLOOKUP($B91,Ratio!$B$4:$M$126,12,FALSE)</f>
        <v>0.26690480138512496</v>
      </c>
      <c r="V91" s="33">
        <f t="shared" si="13"/>
        <v>4.0732892860267794E-3</v>
      </c>
      <c r="W91">
        <f>VLOOKUP($B91,OPEX!$B$4:$N$124,W$3,FALSE)</f>
        <v>0.33811449698207746</v>
      </c>
      <c r="X91">
        <f>VLOOKUP($B91,CAPEX!$B$4:$N$124,X$3,FALSE)</f>
        <v>-0.1886475309206842</v>
      </c>
      <c r="Y91">
        <f>VLOOKUP($B91,Ratio!$B$4:$M$126,11,FALSE)</f>
        <v>0.73309519861487504</v>
      </c>
      <c r="Z91">
        <f>VLOOKUP($B91,Ratio!$B$4:$M$126,12,FALSE)</f>
        <v>0.26690480138512496</v>
      </c>
      <c r="AA91" s="34">
        <f t="shared" si="14"/>
        <v>0.1975191825474652</v>
      </c>
      <c r="AC91" s="37">
        <f>VLOOKUP($B91,Barrelmiles!$B$4:$I$205,AC$3,0)</f>
        <v>8968464504</v>
      </c>
      <c r="AE91" s="34">
        <f t="shared" si="15"/>
        <v>-29360214.712992337</v>
      </c>
      <c r="AF91" s="34">
        <f t="shared" si="16"/>
        <v>1374533722.4045365</v>
      </c>
      <c r="AG91" s="34">
        <f t="shared" si="17"/>
        <v>235906405.84506521</v>
      </c>
      <c r="AH91" s="34">
        <f t="shared" si="18"/>
        <v>36531150.376254678</v>
      </c>
      <c r="AI91" s="34">
        <f t="shared" si="19"/>
        <v>1771443777.5360379</v>
      </c>
    </row>
    <row r="92" spans="1:35" ht="16.8" x14ac:dyDescent="0.35">
      <c r="A92" s="33" t="s">
        <v>111</v>
      </c>
      <c r="B92" s="50">
        <v>228</v>
      </c>
      <c r="C92">
        <f>VLOOKUP($B92,OPEX!$B$4:$N$124,C$3,FALSE)</f>
        <v>-8.0034172782565707E-2</v>
      </c>
      <c r="D92">
        <f>VLOOKUP($B92,CAPEX!$B$4:$N$124,D$3,FALSE)</f>
        <v>-8.9001376222189704E-2</v>
      </c>
      <c r="E92">
        <f>VLOOKUP($B92,Ratio!$B$4:$M$126,11,FALSE)</f>
        <v>0.507202884392288</v>
      </c>
      <c r="F92">
        <f>VLOOKUP($B92,Ratio!$B$4:$M$126,12,FALSE)</f>
        <v>0.492797115607712</v>
      </c>
      <c r="G92" s="33">
        <f t="shared" si="10"/>
        <v>-8.4453184772679962E-2</v>
      </c>
      <c r="H92">
        <f>VLOOKUP($B92,OPEX!$B$4:$N$124,H$3,FALSE)</f>
        <v>3.6533683509130138E-2</v>
      </c>
      <c r="I92" s="36">
        <f>VLOOKUP($B92,CAPEX!$B$4:$N$124,I$3,FALSE)</f>
        <v>3.7333906206695577E-2</v>
      </c>
      <c r="J92" s="36">
        <f>VLOOKUP($B92,Ratio!$B$4:$M$126,11,FALSE)</f>
        <v>0.507202884392288</v>
      </c>
      <c r="K92" s="36">
        <f>VLOOKUP($B92,Ratio!$B$4:$M$126,12,FALSE)</f>
        <v>0.492797115607712</v>
      </c>
      <c r="L92" s="33">
        <f t="shared" si="11"/>
        <v>3.6928030946334206E-2</v>
      </c>
      <c r="M92" s="36">
        <f>VLOOKUP($B92,OPEX!$B$4:$N$124,M$3,FALSE)</f>
        <v>0.19174229541558074</v>
      </c>
      <c r="N92" s="36">
        <f>VLOOKUP($B92,CAPEX!$B$4:$N$124,N$3,FALSE)</f>
        <v>0.13059876759595085</v>
      </c>
      <c r="O92" s="36">
        <f>VLOOKUP($B92,Ratio!$B$4:$M$126,11,FALSE)</f>
        <v>0.507202884392288</v>
      </c>
      <c r="P92" s="36">
        <f>VLOOKUP($B92,Ratio!$B$4:$M$126,12,FALSE)</f>
        <v>0.492797115607712</v>
      </c>
      <c r="Q92" s="33">
        <f t="shared" si="12"/>
        <v>0.16161094126798725</v>
      </c>
      <c r="R92" s="36">
        <f>VLOOKUP($B92,OPEX!$B$4:$N$124,R$3,FALSE)</f>
        <v>0.2598126918233411</v>
      </c>
      <c r="S92" s="36">
        <f>VLOOKUP($B92,CAPEX!$B$4:$N$124,S$3,FALSE)</f>
        <v>0.74503465674906433</v>
      </c>
      <c r="T92" s="36">
        <f>VLOOKUP($B92,Ratio!$B$4:$M$126,11,FALSE)</f>
        <v>0.507202884392288</v>
      </c>
      <c r="U92" s="36">
        <f>VLOOKUP($B92,Ratio!$B$4:$M$126,12,FALSE)</f>
        <v>0.492797115607712</v>
      </c>
      <c r="V92" s="33">
        <f t="shared" si="13"/>
        <v>0.49892867656824391</v>
      </c>
      <c r="W92">
        <f>VLOOKUP($B92,OPEX!$B$4:$N$124,W$3,FALSE)</f>
        <v>0.25080977498496643</v>
      </c>
      <c r="X92">
        <f>VLOOKUP($B92,CAPEX!$B$4:$N$124,X$3,FALSE)</f>
        <v>1.5630222665634537</v>
      </c>
      <c r="Y92">
        <f>VLOOKUP($B92,Ratio!$B$4:$M$126,11,FALSE)</f>
        <v>0.507202884392288</v>
      </c>
      <c r="Z92">
        <f>VLOOKUP($B92,Ratio!$B$4:$M$126,12,FALSE)</f>
        <v>0.492797115607712</v>
      </c>
      <c r="AA92" s="34">
        <f t="shared" si="14"/>
        <v>0.89746430589925397</v>
      </c>
      <c r="AC92" s="37">
        <f>VLOOKUP($B92,Barrelmiles!$B$4:$I$205,AC$3,0)</f>
        <v>38266014147</v>
      </c>
      <c r="AE92" s="34">
        <f t="shared" si="15"/>
        <v>-3231686763.2705765</v>
      </c>
      <c r="AF92" s="34">
        <f t="shared" si="16"/>
        <v>1413088554.6132786</v>
      </c>
      <c r="AG92" s="34">
        <f t="shared" si="17"/>
        <v>6184206564.8707867</v>
      </c>
      <c r="AH92" s="34">
        <f t="shared" si="18"/>
        <v>19092011795.904408</v>
      </c>
      <c r="AI92" s="34">
        <f t="shared" si="19"/>
        <v>34342381825.968388</v>
      </c>
    </row>
    <row r="93" spans="1:35" ht="16.8" x14ac:dyDescent="0.35">
      <c r="A93" s="33" t="s">
        <v>112</v>
      </c>
      <c r="B93" s="50">
        <v>229</v>
      </c>
      <c r="C93">
        <f>VLOOKUP($B93,OPEX!$B$4:$N$124,C$3,FALSE)</f>
        <v>0.19943642498392525</v>
      </c>
      <c r="D93">
        <f>VLOOKUP($B93,CAPEX!$B$4:$N$124,D$3,FALSE)</f>
        <v>2.5058993796533608E-2</v>
      </c>
      <c r="E93">
        <f>VLOOKUP($B93,Ratio!$B$4:$M$126,11,FALSE)</f>
        <v>0.53036352887250726</v>
      </c>
      <c r="F93">
        <f>VLOOKUP($B93,Ratio!$B$4:$M$126,12,FALSE)</f>
        <v>0.46963647112749274</v>
      </c>
      <c r="G93" s="33">
        <f t="shared" si="10"/>
        <v>0.11754242355680143</v>
      </c>
      <c r="H93">
        <f>VLOOKUP($B93,OPEX!$B$4:$N$124,H$3,FALSE)</f>
        <v>-0.18512474998047213</v>
      </c>
      <c r="I93" s="36">
        <f>VLOOKUP($B93,CAPEX!$B$4:$N$124,I$3,FALSE)</f>
        <v>2.1378841038722191E-2</v>
      </c>
      <c r="J93" s="36">
        <f>VLOOKUP($B93,Ratio!$B$4:$M$126,11,FALSE)</f>
        <v>0.53036352887250726</v>
      </c>
      <c r="K93" s="36">
        <f>VLOOKUP($B93,Ratio!$B$4:$M$126,12,FALSE)</f>
        <v>0.46963647112749274</v>
      </c>
      <c r="L93" s="33">
        <f t="shared" si="11"/>
        <v>-8.8143132219062711E-2</v>
      </c>
      <c r="M93" s="36">
        <f>VLOOKUP($B93,OPEX!$B$4:$N$124,M$3,FALSE)</f>
        <v>0.61227749910593066</v>
      </c>
      <c r="N93" s="36">
        <f>VLOOKUP($B93,CAPEX!$B$4:$N$124,N$3,FALSE)</f>
        <v>0.28778356149775475</v>
      </c>
      <c r="O93" s="36">
        <f>VLOOKUP($B93,Ratio!$B$4:$M$126,11,FALSE)</f>
        <v>0.53036352887250726</v>
      </c>
      <c r="P93" s="36">
        <f>VLOOKUP($B93,Ratio!$B$4:$M$126,12,FALSE)</f>
        <v>0.46963647112749274</v>
      </c>
      <c r="Q93" s="33">
        <f t="shared" si="12"/>
        <v>0.45988331134536209</v>
      </c>
      <c r="R93" s="36">
        <f>VLOOKUP($B93,OPEX!$B$4:$N$124,R$3,FALSE)</f>
        <v>-1.9651857814858016E-2</v>
      </c>
      <c r="S93" s="36">
        <f>VLOOKUP($B93,CAPEX!$B$4:$N$124,S$3,FALSE)</f>
        <v>0.82342990445571107</v>
      </c>
      <c r="T93" s="36">
        <f>VLOOKUP($B93,Ratio!$B$4:$M$126,11,FALSE)</f>
        <v>0.53036352887250726</v>
      </c>
      <c r="U93" s="36">
        <f>VLOOKUP($B93,Ratio!$B$4:$M$126,12,FALSE)</f>
        <v>0.46963647112749274</v>
      </c>
      <c r="V93" s="33">
        <f t="shared" si="13"/>
        <v>0.37629008588983981</v>
      </c>
      <c r="W93">
        <f>VLOOKUP($B93,OPEX!$B$4:$N$124,W$3,FALSE)</f>
        <v>8.1992182926266047E-2</v>
      </c>
      <c r="X93">
        <f>VLOOKUP($B93,CAPEX!$B$4:$N$124,X$3,FALSE)</f>
        <v>3.9704846851375644</v>
      </c>
      <c r="Y93">
        <f>VLOOKUP($B93,Ratio!$B$4:$M$126,11,FALSE)</f>
        <v>0.53036352887250726</v>
      </c>
      <c r="Z93">
        <f>VLOOKUP($B93,Ratio!$B$4:$M$126,12,FALSE)</f>
        <v>0.46963647112749274</v>
      </c>
      <c r="AA93" s="34">
        <f t="shared" si="14"/>
        <v>1.9081700796704946</v>
      </c>
      <c r="AC93" s="37">
        <f>VLOOKUP($B93,Barrelmiles!$B$4:$I$205,AC$3,0)</f>
        <v>73671920</v>
      </c>
      <c r="AE93" s="34">
        <f t="shared" si="15"/>
        <v>8659576.0248827897</v>
      </c>
      <c r="AF93" s="34">
        <f t="shared" si="16"/>
        <v>-6493673.7853922108</v>
      </c>
      <c r="AG93" s="34">
        <f t="shared" si="17"/>
        <v>33880486.522770606</v>
      </c>
      <c r="AH93" s="34">
        <f t="shared" si="18"/>
        <v>27722013.104469407</v>
      </c>
      <c r="AI93" s="34">
        <f t="shared" si="19"/>
        <v>140578553.45587829</v>
      </c>
    </row>
    <row r="94" spans="1:35" ht="16.8" x14ac:dyDescent="0.35">
      <c r="A94" s="33" t="s">
        <v>114</v>
      </c>
      <c r="B94" s="50">
        <v>231</v>
      </c>
      <c r="C94">
        <f>VLOOKUP($B94,OPEX!$B$4:$N$124,C$3,FALSE)</f>
        <v>-4.4897771692003027E-2</v>
      </c>
      <c r="D94">
        <f>VLOOKUP($B94,CAPEX!$B$4:$N$124,D$3,FALSE)</f>
        <v>7.6818256946942082E-2</v>
      </c>
      <c r="E94">
        <f>VLOOKUP($B94,Ratio!$B$4:$M$126,11,FALSE)</f>
        <v>0.878202303108222</v>
      </c>
      <c r="F94">
        <f>VLOOKUP($B94,Ratio!$B$4:$M$126,12,FALSE)</f>
        <v>0.121797696891778</v>
      </c>
      <c r="G94" s="33">
        <f t="shared" si="10"/>
        <v>-3.0073039728965821E-2</v>
      </c>
      <c r="H94">
        <f>VLOOKUP($B94,OPEX!$B$4:$N$124,H$3,FALSE)</f>
        <v>0.1834194564600658</v>
      </c>
      <c r="I94" s="36">
        <f>VLOOKUP($B94,CAPEX!$B$4:$N$124,I$3,FALSE)</f>
        <v>0.26897355531144801</v>
      </c>
      <c r="J94" s="36">
        <f>VLOOKUP($B94,Ratio!$B$4:$M$126,11,FALSE)</f>
        <v>0.878202303108222</v>
      </c>
      <c r="K94" s="36">
        <f>VLOOKUP($B94,Ratio!$B$4:$M$126,12,FALSE)</f>
        <v>0.121797696891778</v>
      </c>
      <c r="L94" s="33">
        <f t="shared" si="11"/>
        <v>0.19383974865981565</v>
      </c>
      <c r="M94" s="36">
        <f>VLOOKUP($B94,OPEX!$B$4:$N$124,M$3,FALSE)</f>
        <v>0.27432699020423817</v>
      </c>
      <c r="N94" s="36">
        <f>VLOOKUP($B94,CAPEX!$B$4:$N$124,N$3,FALSE)</f>
        <v>0.6363030129877264</v>
      </c>
      <c r="O94" s="36">
        <f>VLOOKUP($B94,Ratio!$B$4:$M$126,11,FALSE)</f>
        <v>0.878202303108222</v>
      </c>
      <c r="P94" s="36">
        <f>VLOOKUP($B94,Ratio!$B$4:$M$126,12,FALSE)</f>
        <v>0.121797696891778</v>
      </c>
      <c r="Q94" s="33">
        <f t="shared" si="12"/>
        <v>0.31841483610931282</v>
      </c>
      <c r="R94" s="36">
        <f>VLOOKUP($B94,OPEX!$B$4:$N$124,R$3,FALSE)</f>
        <v>0.50404884373194137</v>
      </c>
      <c r="S94" s="36">
        <f>VLOOKUP($B94,CAPEX!$B$4:$N$124,S$3,FALSE)</f>
        <v>1.2274529018298974</v>
      </c>
      <c r="T94" s="36">
        <f>VLOOKUP($B94,Ratio!$B$4:$M$126,11,FALSE)</f>
        <v>0.878202303108222</v>
      </c>
      <c r="U94" s="36">
        <f>VLOOKUP($B94,Ratio!$B$4:$M$126,12,FALSE)</f>
        <v>0.121797696891778</v>
      </c>
      <c r="V94" s="33">
        <f t="shared" si="13"/>
        <v>0.59215779193043838</v>
      </c>
      <c r="W94">
        <f>VLOOKUP($B94,OPEX!$B$4:$N$124,W$3,FALSE)</f>
        <v>0.54756678319374186</v>
      </c>
      <c r="X94">
        <f>VLOOKUP($B94,CAPEX!$B$4:$N$124,X$3,FALSE)</f>
        <v>1.9910033511710663</v>
      </c>
      <c r="Y94">
        <f>VLOOKUP($B94,Ratio!$B$4:$M$126,11,FALSE)</f>
        <v>0.878202303108222</v>
      </c>
      <c r="Z94">
        <f>VLOOKUP($B94,Ratio!$B$4:$M$126,12,FALSE)</f>
        <v>0.121797696891778</v>
      </c>
      <c r="AA94" s="34">
        <f t="shared" si="14"/>
        <v>0.72337403278275225</v>
      </c>
      <c r="AC94" s="37">
        <f>VLOOKUP($B94,Barrelmiles!$B$4:$I$205,AC$3,0)</f>
        <v>4092077127</v>
      </c>
      <c r="AE94" s="34">
        <f t="shared" si="15"/>
        <v>-123061198.01426332</v>
      </c>
      <c r="AF94" s="34">
        <f t="shared" si="16"/>
        <v>793207201.7942605</v>
      </c>
      <c r="AG94" s="34">
        <f t="shared" si="17"/>
        <v>1302978067.7403727</v>
      </c>
      <c r="AH94" s="34">
        <f t="shared" si="18"/>
        <v>2423155355.933372</v>
      </c>
      <c r="AI94" s="34">
        <f t="shared" si="19"/>
        <v>2960102333.8160486</v>
      </c>
    </row>
    <row r="95" spans="1:35" ht="16.8" x14ac:dyDescent="0.35">
      <c r="A95" s="33" t="s">
        <v>115</v>
      </c>
      <c r="B95" s="50">
        <v>232</v>
      </c>
      <c r="C95">
        <f>VLOOKUP($B95,OPEX!$B$4:$N$124,C$3,FALSE)</f>
        <v>3.1089481482781779E-2</v>
      </c>
      <c r="D95">
        <f>VLOOKUP($B95,CAPEX!$B$4:$N$124,D$3,FALSE)</f>
        <v>0.21668809579974213</v>
      </c>
      <c r="E95">
        <f>VLOOKUP($B95,Ratio!$B$4:$M$126,11,FALSE)</f>
        <v>0.35589030577866221</v>
      </c>
      <c r="F95">
        <f>VLOOKUP($B95,Ratio!$B$4:$M$126,12,FALSE)</f>
        <v>0.64410969422133779</v>
      </c>
      <c r="G95" s="33">
        <f t="shared" si="10"/>
        <v>0.15063534819838312</v>
      </c>
      <c r="H95">
        <f>VLOOKUP($B95,OPEX!$B$4:$N$124,H$3,FALSE)</f>
        <v>1.1944293200583237E-3</v>
      </c>
      <c r="I95" s="36">
        <f>VLOOKUP($B95,CAPEX!$B$4:$N$124,I$3,FALSE)</f>
        <v>0.17123179660534543</v>
      </c>
      <c r="J95" s="36">
        <f>VLOOKUP($B95,Ratio!$B$4:$M$126,11,FALSE)</f>
        <v>0.35589030577866221</v>
      </c>
      <c r="K95" s="36">
        <f>VLOOKUP($B95,Ratio!$B$4:$M$126,12,FALSE)</f>
        <v>0.64410969422133779</v>
      </c>
      <c r="L95" s="33">
        <f t="shared" si="11"/>
        <v>0.1107171459683859</v>
      </c>
      <c r="M95" s="36">
        <f>VLOOKUP($B95,OPEX!$B$4:$N$124,M$3,FALSE)</f>
        <v>-0.18327652300266858</v>
      </c>
      <c r="N95" s="36">
        <f>VLOOKUP($B95,CAPEX!$B$4:$N$124,N$3,FALSE)</f>
        <v>-8.6983955300282592E-2</v>
      </c>
      <c r="O95" s="36">
        <f>VLOOKUP($B95,Ratio!$B$4:$M$126,11,FALSE)</f>
        <v>0.35589030577866221</v>
      </c>
      <c r="P95" s="36">
        <f>VLOOKUP($B95,Ratio!$B$4:$M$126,12,FALSE)</f>
        <v>0.64410969422133779</v>
      </c>
      <c r="Q95" s="33">
        <f t="shared" si="12"/>
        <v>-0.12125354666409728</v>
      </c>
      <c r="R95" s="36">
        <f>VLOOKUP($B95,OPEX!$B$4:$N$124,R$3,FALSE)</f>
        <v>0.2299460492896051</v>
      </c>
      <c r="S95" s="36">
        <f>VLOOKUP($B95,CAPEX!$B$4:$N$124,S$3,FALSE)</f>
        <v>0.29361206840962023</v>
      </c>
      <c r="T95" s="36">
        <f>VLOOKUP($B95,Ratio!$B$4:$M$126,11,FALSE)</f>
        <v>0.35589030577866221</v>
      </c>
      <c r="U95" s="36">
        <f>VLOOKUP($B95,Ratio!$B$4:$M$126,12,FALSE)</f>
        <v>0.64410969422133779</v>
      </c>
      <c r="V95" s="33">
        <f t="shared" si="13"/>
        <v>0.2709539493972879</v>
      </c>
      <c r="W95">
        <f>VLOOKUP($B95,OPEX!$B$4:$N$124,W$3,FALSE)</f>
        <v>0.12715684358821508</v>
      </c>
      <c r="X95">
        <f>VLOOKUP($B95,CAPEX!$B$4:$N$124,X$3,FALSE)</f>
        <v>0.40999182107197285</v>
      </c>
      <c r="Y95">
        <f>VLOOKUP($B95,Ratio!$B$4:$M$126,11,FALSE)</f>
        <v>0.35589030577866221</v>
      </c>
      <c r="Z95">
        <f>VLOOKUP($B95,Ratio!$B$4:$M$126,12,FALSE)</f>
        <v>0.64410969422133779</v>
      </c>
      <c r="AA95" s="34">
        <f t="shared" si="14"/>
        <v>0.30933359445037728</v>
      </c>
      <c r="AC95" s="37">
        <f>VLOOKUP($B95,Barrelmiles!$B$4:$I$205,AC$3,0)</f>
        <v>1824040220</v>
      </c>
      <c r="AE95" s="34">
        <f t="shared" si="15"/>
        <v>274764933.66755533</v>
      </c>
      <c r="AF95" s="34">
        <f t="shared" si="16"/>
        <v>201952527.28994673</v>
      </c>
      <c r="AG95" s="34">
        <f t="shared" si="17"/>
        <v>-221171345.93296027</v>
      </c>
      <c r="AH95" s="34">
        <f t="shared" si="18"/>
        <v>494230901.46849787</v>
      </c>
      <c r="AI95" s="34">
        <f t="shared" si="19"/>
        <v>564236917.67465699</v>
      </c>
    </row>
    <row r="96" spans="1:35" ht="16.8" x14ac:dyDescent="0.35">
      <c r="A96" s="33" t="s">
        <v>116</v>
      </c>
      <c r="B96" s="50">
        <v>233</v>
      </c>
      <c r="C96">
        <f>VLOOKUP($B96,OPEX!$B$4:$N$124,C$3,FALSE)</f>
        <v>-0.13460941740772084</v>
      </c>
      <c r="D96">
        <f>VLOOKUP($B96,CAPEX!$B$4:$N$124,D$3,FALSE)</f>
        <v>-0.13880717319182581</v>
      </c>
      <c r="E96">
        <f>VLOOKUP($B96,Ratio!$B$4:$M$126,11,FALSE)</f>
        <v>0.56181705482586564</v>
      </c>
      <c r="F96">
        <f>VLOOKUP($B96,Ratio!$B$4:$M$126,12,FALSE)</f>
        <v>0.43818294517413436</v>
      </c>
      <c r="G96" s="33">
        <f t="shared" si="10"/>
        <v>-0.1364488024003217</v>
      </c>
      <c r="H96">
        <f>VLOOKUP($B96,OPEX!$B$4:$N$124,H$3,FALSE)</f>
        <v>0.41649559299835415</v>
      </c>
      <c r="I96" s="36">
        <f>VLOOKUP($B96,CAPEX!$B$4:$N$124,I$3,FALSE)</f>
        <v>0.55012118355327044</v>
      </c>
      <c r="J96" s="36">
        <f>VLOOKUP($B96,Ratio!$B$4:$M$126,11,FALSE)</f>
        <v>0.56181705482586564</v>
      </c>
      <c r="K96" s="36">
        <f>VLOOKUP($B96,Ratio!$B$4:$M$126,12,FALSE)</f>
        <v>0.43818294517413436</v>
      </c>
      <c r="L96" s="33">
        <f t="shared" si="11"/>
        <v>0.47504804781834037</v>
      </c>
      <c r="M96" s="36">
        <f>VLOOKUP($B96,OPEX!$B$4:$N$124,M$3,FALSE)</f>
        <v>-8.74954044989638E-2</v>
      </c>
      <c r="N96" s="36">
        <f>VLOOKUP($B96,CAPEX!$B$4:$N$124,N$3,FALSE)</f>
        <v>0.5124312598183447</v>
      </c>
      <c r="O96" s="36">
        <f>VLOOKUP($B96,Ratio!$B$4:$M$126,11,FALSE)</f>
        <v>0.56181705482586564</v>
      </c>
      <c r="P96" s="36">
        <f>VLOOKUP($B96,Ratio!$B$4:$M$126,12,FALSE)</f>
        <v>0.43818294517413436</v>
      </c>
      <c r="Q96" s="33">
        <f t="shared" si="12"/>
        <v>0.17538222816008869</v>
      </c>
      <c r="R96" s="36">
        <f>VLOOKUP($B96,OPEX!$B$4:$N$124,R$3,FALSE)</f>
        <v>0.18662059495250721</v>
      </c>
      <c r="S96" s="36">
        <f>VLOOKUP($B96,CAPEX!$B$4:$N$124,S$3,FALSE)</f>
        <v>4.6957796367518672</v>
      </c>
      <c r="T96" s="36">
        <f>VLOOKUP($B96,Ratio!$B$4:$M$126,11,FALSE)</f>
        <v>0.56181705482586564</v>
      </c>
      <c r="U96" s="36">
        <f>VLOOKUP($B96,Ratio!$B$4:$M$126,12,FALSE)</f>
        <v>0.43818294517413436</v>
      </c>
      <c r="V96" s="33">
        <f t="shared" si="13"/>
        <v>2.1624571841467284</v>
      </c>
      <c r="W96">
        <f>VLOOKUP($B96,OPEX!$B$4:$N$124,W$3,FALSE)</f>
        <v>0.17130536699052831</v>
      </c>
      <c r="X96">
        <f>VLOOKUP($B96,CAPEX!$B$4:$N$124,X$3,FALSE)</f>
        <v>-0.18031065121013565</v>
      </c>
      <c r="Y96">
        <f>VLOOKUP($B96,Ratio!$B$4:$M$126,11,FALSE)</f>
        <v>0.56181705482586564</v>
      </c>
      <c r="Z96">
        <f>VLOOKUP($B96,Ratio!$B$4:$M$126,12,FALSE)</f>
        <v>0.43818294517413436</v>
      </c>
      <c r="AA96" s="34">
        <f t="shared" si="14"/>
        <v>1.7233224564959349E-2</v>
      </c>
      <c r="AC96" s="37">
        <f>VLOOKUP($B96,Barrelmiles!$B$4:$I$205,AC$3,0)</f>
        <v>26556513019</v>
      </c>
      <c r="AE96" s="34">
        <f t="shared" si="15"/>
        <v>-3623604397.3711019</v>
      </c>
      <c r="AF96" s="34">
        <f t="shared" si="16"/>
        <v>12615619666.53829</v>
      </c>
      <c r="AG96" s="34">
        <f t="shared" si="17"/>
        <v>4657540425.4346237</v>
      </c>
      <c r="AH96" s="34">
        <f t="shared" si="18"/>
        <v>57427322363.82267</v>
      </c>
      <c r="AI96" s="34">
        <f t="shared" si="19"/>
        <v>457654352.51869357</v>
      </c>
    </row>
    <row r="97" spans="1:35" ht="16.8" x14ac:dyDescent="0.35">
      <c r="A97" s="33" t="s">
        <v>117</v>
      </c>
      <c r="B97" s="50">
        <v>234</v>
      </c>
      <c r="C97">
        <f>VLOOKUP($B97,OPEX!$B$4:$N$124,C$3,FALSE)</f>
        <v>0.35589817272101709</v>
      </c>
      <c r="D97">
        <f>VLOOKUP($B97,CAPEX!$B$4:$N$124,D$3,FALSE)</f>
        <v>-0.34733120362400099</v>
      </c>
      <c r="E97">
        <f>VLOOKUP($B97,Ratio!$B$4:$M$126,11,FALSE)</f>
        <v>0.37429192838979763</v>
      </c>
      <c r="F97">
        <f>VLOOKUP($B97,Ratio!$B$4:$M$126,12,FALSE)</f>
        <v>0.62570807161020237</v>
      </c>
      <c r="G97" s="33">
        <f t="shared" si="10"/>
        <v>-8.4118124251469417E-2</v>
      </c>
      <c r="H97">
        <f>VLOOKUP($B97,OPEX!$B$4:$N$124,H$3,FALSE)</f>
        <v>0.20346492604933022</v>
      </c>
      <c r="I97" s="36">
        <f>VLOOKUP($B97,CAPEX!$B$4:$N$124,I$3,FALSE)</f>
        <v>-0.548521637967749</v>
      </c>
      <c r="J97" s="36">
        <f>VLOOKUP($B97,Ratio!$B$4:$M$126,11,FALSE)</f>
        <v>0.37429192838979763</v>
      </c>
      <c r="K97" s="36">
        <f>VLOOKUP($B97,Ratio!$B$4:$M$126,12,FALSE)</f>
        <v>0.62570807161020237</v>
      </c>
      <c r="L97" s="33">
        <f t="shared" si="11"/>
        <v>-0.2670591367985784</v>
      </c>
      <c r="M97" s="36">
        <f>VLOOKUP($B97,OPEX!$B$4:$N$124,M$3,FALSE)</f>
        <v>0.31071370372505419</v>
      </c>
      <c r="N97" s="36">
        <f>VLOOKUP($B97,CAPEX!$B$4:$N$124,N$3,FALSE)</f>
        <v>-0.50058366877821747</v>
      </c>
      <c r="O97" s="36">
        <f>VLOOKUP($B97,Ratio!$B$4:$M$126,11,FALSE)</f>
        <v>0.37429192838979763</v>
      </c>
      <c r="P97" s="36">
        <f>VLOOKUP($B97,Ratio!$B$4:$M$126,12,FALSE)</f>
        <v>0.62570807161020237</v>
      </c>
      <c r="Q97" s="33">
        <f t="shared" si="12"/>
        <v>-0.19692161072639194</v>
      </c>
      <c r="R97" s="36">
        <f>VLOOKUP($B97,OPEX!$B$4:$N$124,R$3,FALSE)</f>
        <v>0.70950892934857901</v>
      </c>
      <c r="S97" s="36">
        <f>VLOOKUP($B97,CAPEX!$B$4:$N$124,S$3,FALSE)</f>
        <v>-0.26564356657195531</v>
      </c>
      <c r="T97" s="36">
        <f>VLOOKUP($B97,Ratio!$B$4:$M$126,11,FALSE)</f>
        <v>0.37429192838979763</v>
      </c>
      <c r="U97" s="36">
        <f>VLOOKUP($B97,Ratio!$B$4:$M$126,12,FALSE)</f>
        <v>0.62570807161020237</v>
      </c>
      <c r="V97" s="33">
        <f t="shared" si="13"/>
        <v>9.9348141600265755E-2</v>
      </c>
      <c r="W97">
        <f>VLOOKUP($B97,OPEX!$B$4:$N$124,W$3,FALSE)</f>
        <v>0.23550500139361</v>
      </c>
      <c r="X97">
        <f>VLOOKUP($B97,CAPEX!$B$4:$N$124,X$3,FALSE)</f>
        <v>-0.43685292717141394</v>
      </c>
      <c r="Y97">
        <f>VLOOKUP($B97,Ratio!$B$4:$M$126,11,FALSE)</f>
        <v>0.37429192838979763</v>
      </c>
      <c r="Z97">
        <f>VLOOKUP($B97,Ratio!$B$4:$M$126,12,FALSE)</f>
        <v>0.62570807161020237</v>
      </c>
      <c r="AA97" s="34">
        <f t="shared" si="14"/>
        <v>-0.18519478152064134</v>
      </c>
      <c r="AC97" s="37">
        <f>VLOOKUP($B97,Barrelmiles!$B$4:$I$205,AC$3,0)</f>
        <v>198307279</v>
      </c>
      <c r="AE97" s="34">
        <f t="shared" si="15"/>
        <v>-16681236.334892811</v>
      </c>
      <c r="AF97" s="34">
        <f t="shared" si="16"/>
        <v>-52959770.750614852</v>
      </c>
      <c r="AG97" s="34">
        <f t="shared" si="17"/>
        <v>-39050988.799447998</v>
      </c>
      <c r="AH97" s="34">
        <f t="shared" si="18"/>
        <v>19701459.634455409</v>
      </c>
      <c r="AI97" s="34">
        <f t="shared" si="19"/>
        <v>-36725473.208357863</v>
      </c>
    </row>
    <row r="98" spans="1:35" ht="16.8" x14ac:dyDescent="0.35">
      <c r="A98" s="33" t="s">
        <v>118</v>
      </c>
      <c r="B98" s="50">
        <v>236</v>
      </c>
      <c r="C98">
        <f>VLOOKUP($B98,OPEX!$B$4:$N$124,C$3,FALSE)</f>
        <v>-9.2757742001991925E-2</v>
      </c>
      <c r="D98">
        <f>VLOOKUP($B98,CAPEX!$B$4:$N$124,D$3,FALSE)</f>
        <v>3.7576967879875099E-2</v>
      </c>
      <c r="E98">
        <f>VLOOKUP($B98,Ratio!$B$4:$M$126,11,FALSE)</f>
        <v>0.81598619622781876</v>
      </c>
      <c r="F98">
        <f>VLOOKUP($B98,Ratio!$B$4:$M$126,12,FALSE)</f>
        <v>0.18401380377218124</v>
      </c>
      <c r="G98" s="33">
        <f t="shared" si="10"/>
        <v>-6.8774356273085882E-2</v>
      </c>
      <c r="H98">
        <f>VLOOKUP($B98,OPEX!$B$4:$N$124,H$3,FALSE)</f>
        <v>-6.5397008911312102E-2</v>
      </c>
      <c r="I98" s="36">
        <f>VLOOKUP($B98,CAPEX!$B$4:$N$124,I$3,FALSE)</f>
        <v>-1.7018069467238849E-2</v>
      </c>
      <c r="J98" s="36">
        <f>VLOOKUP($B98,Ratio!$B$4:$M$126,11,FALSE)</f>
        <v>0.81598619622781876</v>
      </c>
      <c r="K98" s="36">
        <f>VLOOKUP($B98,Ratio!$B$4:$M$126,12,FALSE)</f>
        <v>0.18401380377218124</v>
      </c>
      <c r="L98" s="33">
        <f t="shared" si="11"/>
        <v>-5.6494616241744164E-2</v>
      </c>
      <c r="M98" s="36">
        <f>VLOOKUP($B98,OPEX!$B$4:$N$124,M$3,FALSE)</f>
        <v>-0.18484798671640609</v>
      </c>
      <c r="N98" s="36">
        <f>VLOOKUP($B98,CAPEX!$B$4:$N$124,N$3,FALSE)</f>
        <v>-0.13872518179998555</v>
      </c>
      <c r="O98" s="36">
        <f>VLOOKUP($B98,Ratio!$B$4:$M$126,11,FALSE)</f>
        <v>0.81598619622781876</v>
      </c>
      <c r="P98" s="36">
        <f>VLOOKUP($B98,Ratio!$B$4:$M$126,12,FALSE)</f>
        <v>0.18401380377218124</v>
      </c>
      <c r="Q98" s="33">
        <f t="shared" si="12"/>
        <v>-0.17636075394309328</v>
      </c>
      <c r="R98" s="36">
        <f>VLOOKUP($B98,OPEX!$B$4:$N$124,R$3,FALSE)</f>
        <v>-4.0269781996538509E-2</v>
      </c>
      <c r="S98" s="36">
        <f>VLOOKUP($B98,CAPEX!$B$4:$N$124,S$3,FALSE)</f>
        <v>-6.4887803391669246E-2</v>
      </c>
      <c r="T98" s="36">
        <f>VLOOKUP($B98,Ratio!$B$4:$M$126,11,FALSE)</f>
        <v>0.81598619622781876</v>
      </c>
      <c r="U98" s="36">
        <f>VLOOKUP($B98,Ratio!$B$4:$M$126,12,FALSE)</f>
        <v>0.18401380377218124</v>
      </c>
      <c r="V98" s="33">
        <f t="shared" si="13"/>
        <v>-4.4799837754801453E-2</v>
      </c>
      <c r="W98">
        <f>VLOOKUP($B98,OPEX!$B$4:$N$124,W$3,FALSE)</f>
        <v>-3.7310072217976775E-2</v>
      </c>
      <c r="X98">
        <f>VLOOKUP($B98,CAPEX!$B$4:$N$124,X$3,FALSE)</f>
        <v>6.6838924675127018E-2</v>
      </c>
      <c r="Y98">
        <f>VLOOKUP($B98,Ratio!$B$4:$M$126,11,FALSE)</f>
        <v>0.81598619622781876</v>
      </c>
      <c r="Z98">
        <f>VLOOKUP($B98,Ratio!$B$4:$M$126,12,FALSE)</f>
        <v>0.18401380377218124</v>
      </c>
      <c r="AA98" s="34">
        <f t="shared" si="14"/>
        <v>-1.8145219140619659E-2</v>
      </c>
      <c r="AC98" s="37">
        <f>VLOOKUP($B98,Barrelmiles!$B$4:$I$205,AC$3,0)</f>
        <v>14423067428</v>
      </c>
      <c r="AE98" s="34">
        <f t="shared" si="15"/>
        <v>-991937177.8440125</v>
      </c>
      <c r="AF98" s="34">
        <f t="shared" si="16"/>
        <v>-814825659.37365997</v>
      </c>
      <c r="AG98" s="34">
        <f t="shared" si="17"/>
        <v>-2543663045.7741513</v>
      </c>
      <c r="AH98" s="34">
        <f t="shared" si="18"/>
        <v>-646151080.70096147</v>
      </c>
      <c r="AI98" s="34">
        <f t="shared" si="19"/>
        <v>-261709719.16099355</v>
      </c>
    </row>
    <row r="99" spans="1:35" ht="16.8" x14ac:dyDescent="0.35">
      <c r="A99" s="33" t="s">
        <v>119</v>
      </c>
      <c r="B99" s="50">
        <v>238</v>
      </c>
      <c r="C99">
        <f>VLOOKUP($B99,OPEX!$B$4:$N$124,C$3,FALSE)</f>
        <v>0.33899096111444033</v>
      </c>
      <c r="D99">
        <f>VLOOKUP($B99,CAPEX!$B$4:$N$124,D$3,FALSE)</f>
        <v>-2.6506316499772937E-2</v>
      </c>
      <c r="E99">
        <f>VLOOKUP($B99,Ratio!$B$4:$M$126,11,FALSE)</f>
        <v>0.67827144798912542</v>
      </c>
      <c r="F99">
        <f>VLOOKUP($B99,Ratio!$B$4:$M$126,12,FALSE)</f>
        <v>0.32172855201087458</v>
      </c>
      <c r="G99" s="33">
        <f t="shared" si="10"/>
        <v>0.22140005122370285</v>
      </c>
      <c r="H99">
        <f>VLOOKUP($B99,OPEX!$B$4:$N$124,H$3,FALSE)</f>
        <v>-1.4857645398550536E-2</v>
      </c>
      <c r="I99" s="36">
        <f>VLOOKUP($B99,CAPEX!$B$4:$N$124,I$3,FALSE)</f>
        <v>-9.755058332045001E-2</v>
      </c>
      <c r="J99" s="36">
        <f>VLOOKUP($B99,Ratio!$B$4:$M$126,11,FALSE)</f>
        <v>0.67827144798912542</v>
      </c>
      <c r="K99" s="36">
        <f>VLOOKUP($B99,Ratio!$B$4:$M$126,12,FALSE)</f>
        <v>0.32172855201087458</v>
      </c>
      <c r="L99" s="33">
        <f t="shared" si="11"/>
        <v>-4.1462324577688392E-2</v>
      </c>
      <c r="M99" s="36">
        <f>VLOOKUP($B99,OPEX!$B$4:$N$124,M$3,FALSE)</f>
        <v>0.20727561017447502</v>
      </c>
      <c r="N99" s="36">
        <f>VLOOKUP($B99,CAPEX!$B$4:$N$124,N$3,FALSE)</f>
        <v>-1.6708408589999939E-2</v>
      </c>
      <c r="O99" s="36">
        <f>VLOOKUP($B99,Ratio!$B$4:$M$126,11,FALSE)</f>
        <v>0.67827144798912542</v>
      </c>
      <c r="P99" s="36">
        <f>VLOOKUP($B99,Ratio!$B$4:$M$126,12,FALSE)</f>
        <v>0.32172855201087458</v>
      </c>
      <c r="Q99" s="33">
        <f t="shared" si="12"/>
        <v>0.13521355614380393</v>
      </c>
      <c r="R99" s="36">
        <f>VLOOKUP($B99,OPEX!$B$4:$N$124,R$3,FALSE)</f>
        <v>7.984680193482746E-2</v>
      </c>
      <c r="S99" s="36">
        <f>VLOOKUP($B99,CAPEX!$B$4:$N$124,S$3,FALSE)</f>
        <v>0.35094807038644404</v>
      </c>
      <c r="T99" s="36">
        <f>VLOOKUP($B99,Ratio!$B$4:$M$126,11,FALSE)</f>
        <v>0.67827144798912542</v>
      </c>
      <c r="U99" s="36">
        <f>VLOOKUP($B99,Ratio!$B$4:$M$126,12,FALSE)</f>
        <v>0.32172855201087458</v>
      </c>
      <c r="V99" s="33">
        <f t="shared" si="13"/>
        <v>0.16706782048207747</v>
      </c>
      <c r="W99">
        <f>VLOOKUP($B99,OPEX!$B$4:$N$124,W$3,FALSE)</f>
        <v>0.30861372982094526</v>
      </c>
      <c r="X99">
        <f>VLOOKUP($B99,CAPEX!$B$4:$N$124,X$3,FALSE)</f>
        <v>0.75760797316972595</v>
      </c>
      <c r="Y99">
        <f>VLOOKUP($B99,Ratio!$B$4:$M$126,11,FALSE)</f>
        <v>0.67827144798912542</v>
      </c>
      <c r="Z99">
        <f>VLOOKUP($B99,Ratio!$B$4:$M$126,12,FALSE)</f>
        <v>0.32172855201087458</v>
      </c>
      <c r="AA99" s="34">
        <f t="shared" si="14"/>
        <v>0.45306799759476674</v>
      </c>
      <c r="AC99" s="37">
        <f>VLOOKUP($B99,Barrelmiles!$B$4:$I$205,AC$3,0)</f>
        <v>31909333339</v>
      </c>
      <c r="AE99" s="34">
        <f t="shared" si="15"/>
        <v>7064728035.7688093</v>
      </c>
      <c r="AF99" s="34">
        <f t="shared" si="16"/>
        <v>-1323035135.9592712</v>
      </c>
      <c r="AG99" s="34">
        <f t="shared" si="17"/>
        <v>4314574434.944231</v>
      </c>
      <c r="AH99" s="34">
        <f t="shared" si="18"/>
        <v>5331022773.9828215</v>
      </c>
      <c r="AI99" s="34">
        <f t="shared" si="19"/>
        <v>14457097760.484661</v>
      </c>
    </row>
    <row r="100" spans="1:35" ht="16.8" x14ac:dyDescent="0.35">
      <c r="A100" s="33" t="s">
        <v>120</v>
      </c>
      <c r="B100" s="50">
        <v>239</v>
      </c>
      <c r="C100">
        <f>VLOOKUP($B100,OPEX!$B$4:$N$124,C$3,FALSE)</f>
        <v>0.10420077640230821</v>
      </c>
      <c r="D100">
        <f>VLOOKUP($B100,CAPEX!$B$4:$N$124,D$3,FALSE)</f>
        <v>-6.4714038180156502E-2</v>
      </c>
      <c r="E100">
        <f>VLOOKUP($B100,Ratio!$B$4:$M$126,11,FALSE)</f>
        <v>0.58886720197437759</v>
      </c>
      <c r="F100">
        <f>VLOOKUP($B100,Ratio!$B$4:$M$126,12,FALSE)</f>
        <v>0.41113279802562241</v>
      </c>
      <c r="G100" s="33">
        <f t="shared" si="10"/>
        <v>3.4754356055040278E-2</v>
      </c>
      <c r="H100">
        <f>VLOOKUP($B100,OPEX!$B$4:$N$124,H$3,FALSE)</f>
        <v>2.4922436408964539E-2</v>
      </c>
      <c r="I100" s="36">
        <f>VLOOKUP($B100,CAPEX!$B$4:$N$124,I$3,FALSE)</f>
        <v>-7.9384167098279723E-2</v>
      </c>
      <c r="J100" s="36">
        <f>VLOOKUP($B100,Ratio!$B$4:$M$126,11,FALSE)</f>
        <v>0.58886720197437759</v>
      </c>
      <c r="K100" s="36">
        <f>VLOOKUP($B100,Ratio!$B$4:$M$126,12,FALSE)</f>
        <v>0.41113279802562241</v>
      </c>
      <c r="L100" s="33">
        <f t="shared" si="11"/>
        <v>-1.7961429343517993E-2</v>
      </c>
      <c r="M100" s="36">
        <f>VLOOKUP($B100,OPEX!$B$4:$N$124,M$3,FALSE)</f>
        <v>0.33588822688189468</v>
      </c>
      <c r="N100" s="36">
        <f>VLOOKUP($B100,CAPEX!$B$4:$N$124,N$3,FALSE)</f>
        <v>8.909221051809979E-2</v>
      </c>
      <c r="O100" s="36">
        <f>VLOOKUP($B100,Ratio!$B$4:$M$126,11,FALSE)</f>
        <v>0.58886720197437759</v>
      </c>
      <c r="P100" s="36">
        <f>VLOOKUP($B100,Ratio!$B$4:$M$126,12,FALSE)</f>
        <v>0.41113279802562241</v>
      </c>
      <c r="Q100" s="33">
        <f t="shared" si="12"/>
        <v>0.23442229013267038</v>
      </c>
      <c r="R100" s="36">
        <f>VLOOKUP($B100,OPEX!$B$4:$N$124,R$3,FALSE)</f>
        <v>0.19083869132402928</v>
      </c>
      <c r="S100" s="36">
        <f>VLOOKUP($B100,CAPEX!$B$4:$N$124,S$3,FALSE)</f>
        <v>0.55205234825025307</v>
      </c>
      <c r="T100" s="36">
        <f>VLOOKUP($B100,Ratio!$B$4:$M$126,11,FALSE)</f>
        <v>0.58886720197437759</v>
      </c>
      <c r="U100" s="36">
        <f>VLOOKUP($B100,Ratio!$B$4:$M$126,12,FALSE)</f>
        <v>0.41113279802562241</v>
      </c>
      <c r="V100" s="33">
        <f t="shared" si="13"/>
        <v>0.33934547278117488</v>
      </c>
      <c r="W100">
        <f>VLOOKUP($B100,OPEX!$B$4:$N$124,W$3,FALSE)</f>
        <v>0.37834904068575292</v>
      </c>
      <c r="X100">
        <f>VLOOKUP($B100,CAPEX!$B$4:$N$124,X$3,FALSE)</f>
        <v>2.8871471709700813</v>
      </c>
      <c r="Y100">
        <f>VLOOKUP($B100,Ratio!$B$4:$M$126,11,FALSE)</f>
        <v>0.58886720197437759</v>
      </c>
      <c r="Z100">
        <f>VLOOKUP($B100,Ratio!$B$4:$M$126,12,FALSE)</f>
        <v>0.41113279802562241</v>
      </c>
      <c r="AA100" s="34">
        <f t="shared" si="14"/>
        <v>1.4097982356709988</v>
      </c>
      <c r="AC100" s="37">
        <f>VLOOKUP($B100,Barrelmiles!$B$4:$I$205,AC$3,0)</f>
        <v>3845058969</v>
      </c>
      <c r="AE100" s="34">
        <f t="shared" si="15"/>
        <v>133632548.46125208</v>
      </c>
      <c r="AF100" s="34">
        <f t="shared" si="16"/>
        <v>-69062754.993353635</v>
      </c>
      <c r="AG100" s="34">
        <f t="shared" si="17"/>
        <v>901367529.20814443</v>
      </c>
      <c r="AH100" s="34">
        <f t="shared" si="18"/>
        <v>1304803353.7068019</v>
      </c>
      <c r="AI100" s="34">
        <f t="shared" si="19"/>
        <v>5420757350.5471497</v>
      </c>
    </row>
    <row r="101" spans="1:35" ht="16.8" x14ac:dyDescent="0.35">
      <c r="A101" s="33" t="s">
        <v>121</v>
      </c>
      <c r="B101" s="50">
        <v>240</v>
      </c>
      <c r="C101">
        <f>VLOOKUP($B101,OPEX!$B$4:$N$124,C$3,FALSE)</f>
        <v>0.19152628759719839</v>
      </c>
      <c r="D101">
        <f>VLOOKUP($B101,CAPEX!$B$4:$N$124,D$3,FALSE)</f>
        <v>-0.11957670999668353</v>
      </c>
      <c r="E101">
        <f>VLOOKUP($B101,Ratio!$B$4:$M$126,11,FALSE)</f>
        <v>0.31726515989540127</v>
      </c>
      <c r="F101">
        <f>VLOOKUP($B101,Ratio!$B$4:$M$126,12,FALSE)</f>
        <v>0.68273484010459873</v>
      </c>
      <c r="G101" s="33">
        <f t="shared" si="10"/>
        <v>-2.0874567721121944E-2</v>
      </c>
      <c r="H101">
        <f>VLOOKUP($B101,OPEX!$B$4:$N$124,H$3,FALSE)</f>
        <v>0.14120751578355523</v>
      </c>
      <c r="I101" s="36">
        <f>VLOOKUP($B101,CAPEX!$B$4:$N$124,I$3,FALSE)</f>
        <v>-0.17734583963655565</v>
      </c>
      <c r="J101" s="36">
        <f>VLOOKUP($B101,Ratio!$B$4:$M$126,11,FALSE)</f>
        <v>0.31726515989540127</v>
      </c>
      <c r="K101" s="36">
        <f>VLOOKUP($B101,Ratio!$B$4:$M$126,12,FALSE)</f>
        <v>0.68273484010459873</v>
      </c>
      <c r="L101" s="33">
        <f t="shared" si="11"/>
        <v>-7.6279958393977582E-2</v>
      </c>
      <c r="M101" s="36">
        <f>VLOOKUP($B101,OPEX!$B$4:$N$124,M$3,FALSE)</f>
        <v>0.46156498922860251</v>
      </c>
      <c r="N101" s="36">
        <f>VLOOKUP($B101,CAPEX!$B$4:$N$124,N$3,FALSE)</f>
        <v>-0.25723142185878911</v>
      </c>
      <c r="O101" s="36">
        <f>VLOOKUP($B101,Ratio!$B$4:$M$126,11,FALSE)</f>
        <v>0.31726515989540127</v>
      </c>
      <c r="P101" s="36">
        <f>VLOOKUP($B101,Ratio!$B$4:$M$126,12,FALSE)</f>
        <v>0.68273484010459873</v>
      </c>
      <c r="Q101" s="33">
        <f t="shared" si="12"/>
        <v>-2.9182363562907238E-2</v>
      </c>
      <c r="R101" s="36">
        <f>VLOOKUP($B101,OPEX!$B$4:$N$124,R$3,FALSE)</f>
        <v>0.4803872746021281</v>
      </c>
      <c r="S101" s="36">
        <f>VLOOKUP($B101,CAPEX!$B$4:$N$124,S$3,FALSE)</f>
        <v>-0.1248066690354792</v>
      </c>
      <c r="T101" s="36">
        <f>VLOOKUP($B101,Ratio!$B$4:$M$126,11,FALSE)</f>
        <v>0.31726515989540127</v>
      </c>
      <c r="U101" s="36">
        <f>VLOOKUP($B101,Ratio!$B$4:$M$126,12,FALSE)</f>
        <v>0.68273484010459873</v>
      </c>
      <c r="V101" s="33">
        <f t="shared" si="13"/>
        <v>6.7200284260434742E-2</v>
      </c>
      <c r="W101">
        <f>VLOOKUP($B101,OPEX!$B$4:$N$124,W$3,FALSE)</f>
        <v>0.44241918318867413</v>
      </c>
      <c r="X101">
        <f>VLOOKUP($B101,CAPEX!$B$4:$N$124,X$3,FALSE)</f>
        <v>7.8972791763457818E-3</v>
      </c>
      <c r="Y101">
        <f>VLOOKUP($B101,Ratio!$B$4:$M$126,11,FALSE)</f>
        <v>0.31726515989540127</v>
      </c>
      <c r="Z101">
        <f>VLOOKUP($B101,Ratio!$B$4:$M$126,12,FALSE)</f>
        <v>0.68273484010459873</v>
      </c>
      <c r="AA101" s="34">
        <f t="shared" si="14"/>
        <v>0.14575594053087132</v>
      </c>
      <c r="AC101" s="37">
        <f>VLOOKUP($B101,Barrelmiles!$B$4:$I$205,AC$3,0)</f>
        <v>9656625369</v>
      </c>
      <c r="AE101" s="34">
        <f t="shared" si="15"/>
        <v>-201577880.22269467</v>
      </c>
      <c r="AF101" s="34">
        <f t="shared" si="16"/>
        <v>-736606981.37354839</v>
      </c>
      <c r="AG101" s="34">
        <f t="shared" si="17"/>
        <v>-281803152.30895126</v>
      </c>
      <c r="AH101" s="34">
        <f t="shared" si="18"/>
        <v>648927969.79332554</v>
      </c>
      <c r="AI101" s="34">
        <f t="shared" si="19"/>
        <v>1407510513.0128672</v>
      </c>
    </row>
    <row r="102" spans="1:35" ht="16.8" x14ac:dyDescent="0.35">
      <c r="A102" s="33" t="s">
        <v>122</v>
      </c>
      <c r="B102" s="50">
        <v>241</v>
      </c>
      <c r="C102">
        <f>VLOOKUP($B102,OPEX!$B$4:$N$124,C$3,FALSE)</f>
        <v>8.544060644572922E-2</v>
      </c>
      <c r="D102">
        <f>VLOOKUP($B102,CAPEX!$B$4:$N$124,D$3,FALSE)</f>
        <v>-0.16187515094449656</v>
      </c>
      <c r="E102">
        <f>VLOOKUP($B102,Ratio!$B$4:$M$126,11,FALSE)</f>
        <v>1</v>
      </c>
      <c r="F102">
        <f>VLOOKUP($B102,Ratio!$B$4:$M$126,12,FALSE)</f>
        <v>0</v>
      </c>
      <c r="G102" s="33">
        <f t="shared" si="10"/>
        <v>8.544060644572922E-2</v>
      </c>
      <c r="H102">
        <f>VLOOKUP($B102,OPEX!$B$4:$N$124,H$3,FALSE)</f>
        <v>0.25336472181088832</v>
      </c>
      <c r="I102" s="36">
        <f>VLOOKUP($B102,CAPEX!$B$4:$N$124,I$3,FALSE)</f>
        <v>-0.29140699872586306</v>
      </c>
      <c r="J102" s="36">
        <f>VLOOKUP($B102,Ratio!$B$4:$M$126,11,FALSE)</f>
        <v>1</v>
      </c>
      <c r="K102" s="36">
        <f>VLOOKUP($B102,Ratio!$B$4:$M$126,12,FALSE)</f>
        <v>0</v>
      </c>
      <c r="L102" s="33">
        <f t="shared" si="11"/>
        <v>0.25336472181088832</v>
      </c>
      <c r="M102" s="36">
        <f>VLOOKUP($B102,OPEX!$B$4:$N$124,M$3,FALSE)</f>
        <v>0.67054289942813106</v>
      </c>
      <c r="N102" s="36">
        <f>VLOOKUP($B102,CAPEX!$B$4:$N$124,N$3,FALSE)</f>
        <v>2.2153445265660383</v>
      </c>
      <c r="O102" s="36">
        <f>VLOOKUP($B102,Ratio!$B$4:$M$126,11,FALSE)</f>
        <v>1</v>
      </c>
      <c r="P102" s="36">
        <f>VLOOKUP($B102,Ratio!$B$4:$M$126,12,FALSE)</f>
        <v>0</v>
      </c>
      <c r="Q102" s="33">
        <f t="shared" si="12"/>
        <v>0.67054289942813106</v>
      </c>
      <c r="R102" s="36">
        <f>VLOOKUP($B102,OPEX!$B$4:$N$124,R$3,FALSE)</f>
        <v>1.3119342831755658</v>
      </c>
      <c r="S102" s="36">
        <f>VLOOKUP($B102,CAPEX!$B$4:$N$124,S$3,FALSE)</f>
        <v>3.0117187337461195</v>
      </c>
      <c r="T102" s="36">
        <f>VLOOKUP($B102,Ratio!$B$4:$M$126,11,FALSE)</f>
        <v>1</v>
      </c>
      <c r="U102" s="36">
        <f>VLOOKUP($B102,Ratio!$B$4:$M$126,12,FALSE)</f>
        <v>0</v>
      </c>
      <c r="V102" s="33">
        <f t="shared" si="13"/>
        <v>1.3119342831755658</v>
      </c>
      <c r="W102">
        <f>VLOOKUP($B102,OPEX!$B$4:$N$124,W$3,FALSE)</f>
        <v>0.8457388615718282</v>
      </c>
      <c r="X102">
        <f>VLOOKUP($B102,CAPEX!$B$4:$N$124,X$3,FALSE)</f>
        <v>3.8961623038738518</v>
      </c>
      <c r="Y102">
        <f>VLOOKUP($B102,Ratio!$B$4:$M$126,11,FALSE)</f>
        <v>1</v>
      </c>
      <c r="Z102">
        <f>VLOOKUP($B102,Ratio!$B$4:$M$126,12,FALSE)</f>
        <v>0</v>
      </c>
      <c r="AA102" s="34">
        <f t="shared" si="14"/>
        <v>0.8457388615718282</v>
      </c>
      <c r="AC102" s="37">
        <f>VLOOKUP($B102,Barrelmiles!$B$4:$I$205,AC$3,0)</f>
        <v>975952110</v>
      </c>
      <c r="AE102" s="34">
        <f t="shared" si="15"/>
        <v>83385940.140389025</v>
      </c>
      <c r="AF102" s="34">
        <f t="shared" si="16"/>
        <v>247271834.85089949</v>
      </c>
      <c r="AG102" s="34">
        <f t="shared" si="17"/>
        <v>654417757.54240227</v>
      </c>
      <c r="AH102" s="34">
        <f t="shared" si="18"/>
        <v>1280385031.8465309</v>
      </c>
      <c r="AI102" s="34">
        <f t="shared" si="19"/>
        <v>825400626.46002364</v>
      </c>
    </row>
    <row r="103" spans="1:35" ht="16.8" x14ac:dyDescent="0.35">
      <c r="A103" s="33" t="s">
        <v>123</v>
      </c>
      <c r="B103" s="50">
        <v>242</v>
      </c>
      <c r="C103">
        <f>VLOOKUP($B103,OPEX!$B$4:$N$124,C$3,FALSE)</f>
        <v>0.10694256475611964</v>
      </c>
      <c r="D103">
        <f>VLOOKUP($B103,CAPEX!$B$4:$N$124,D$3,FALSE)</f>
        <v>-3.0142131151276019E-2</v>
      </c>
      <c r="E103">
        <f>VLOOKUP($B103,Ratio!$B$4:$M$126,11,FALSE)</f>
        <v>0.77379284997490472</v>
      </c>
      <c r="F103">
        <f>VLOOKUP($B103,Ratio!$B$4:$M$126,12,FALSE)</f>
        <v>0.22620715002509528</v>
      </c>
      <c r="G103" s="33">
        <f t="shared" si="10"/>
        <v>7.5933026382850821E-2</v>
      </c>
      <c r="H103">
        <f>VLOOKUP($B103,OPEX!$B$4:$N$124,H$3,FALSE)</f>
        <v>0.11340290142393332</v>
      </c>
      <c r="I103" s="36">
        <f>VLOOKUP($B103,CAPEX!$B$4:$N$124,I$3,FALSE)</f>
        <v>5.1003289788599339E-2</v>
      </c>
      <c r="J103" s="36">
        <f>VLOOKUP($B103,Ratio!$B$4:$M$126,11,FALSE)</f>
        <v>0.77379284997490472</v>
      </c>
      <c r="K103" s="36">
        <f>VLOOKUP($B103,Ratio!$B$4:$M$126,12,FALSE)</f>
        <v>0.22620715002509528</v>
      </c>
      <c r="L103" s="33">
        <f t="shared" si="11"/>
        <v>9.9287663113231645E-2</v>
      </c>
      <c r="M103" s="36">
        <f>VLOOKUP($B103,OPEX!$B$4:$N$124,M$3,FALSE)</f>
        <v>8.6437905158295164E-2</v>
      </c>
      <c r="N103" s="36">
        <f>VLOOKUP($B103,CAPEX!$B$4:$N$124,N$3,FALSE)</f>
        <v>-7.286152549883905E-2</v>
      </c>
      <c r="O103" s="36">
        <f>VLOOKUP($B103,Ratio!$B$4:$M$126,11,FALSE)</f>
        <v>0.77379284997490472</v>
      </c>
      <c r="P103" s="36">
        <f>VLOOKUP($B103,Ratio!$B$4:$M$126,12,FALSE)</f>
        <v>0.22620715002509528</v>
      </c>
      <c r="Q103" s="33">
        <f t="shared" si="12"/>
        <v>5.0403234948724542E-2</v>
      </c>
      <c r="R103" s="36">
        <f>VLOOKUP($B103,OPEX!$B$4:$N$124,R$3,FALSE)</f>
        <v>6.9178167164192839E-2</v>
      </c>
      <c r="S103" s="36">
        <f>VLOOKUP($B103,CAPEX!$B$4:$N$124,S$3,FALSE)</f>
        <v>-3.8660775830211262E-2</v>
      </c>
      <c r="T103" s="36">
        <f>VLOOKUP($B103,Ratio!$B$4:$M$126,11,FALSE)</f>
        <v>0.77379284997490472</v>
      </c>
      <c r="U103" s="36">
        <f>VLOOKUP($B103,Ratio!$B$4:$M$126,12,FALSE)</f>
        <v>0.22620715002509528</v>
      </c>
      <c r="V103" s="33">
        <f t="shared" si="13"/>
        <v>4.478422720770997E-2</v>
      </c>
      <c r="W103">
        <f>VLOOKUP($B103,OPEX!$B$4:$N$124,W$3,FALSE)</f>
        <v>0.11461950340942287</v>
      </c>
      <c r="X103">
        <f>VLOOKUP($B103,CAPEX!$B$4:$N$124,X$3,FALSE)</f>
        <v>9.7514932080007832E-2</v>
      </c>
      <c r="Y103">
        <f>VLOOKUP($B103,Ratio!$B$4:$M$126,11,FALSE)</f>
        <v>0.77379284997490472</v>
      </c>
      <c r="Z103">
        <f>VLOOKUP($B103,Ratio!$B$4:$M$126,12,FALSE)</f>
        <v>0.22620715002509528</v>
      </c>
      <c r="AA103" s="34">
        <f t="shared" si="14"/>
        <v>0.11075032707659493</v>
      </c>
      <c r="AC103" s="37">
        <f>VLOOKUP($B103,Barrelmiles!$B$4:$I$205,AC$3,0)</f>
        <v>11487949420</v>
      </c>
      <c r="AE103" s="34">
        <f t="shared" si="15"/>
        <v>872314766.39371574</v>
      </c>
      <c r="AF103" s="34">
        <f t="shared" si="16"/>
        <v>1140611651.874805</v>
      </c>
      <c r="AG103" s="34">
        <f t="shared" si="17"/>
        <v>579029813.69532382</v>
      </c>
      <c r="AH103" s="34">
        <f t="shared" si="18"/>
        <v>514478936.97595996</v>
      </c>
      <c r="AI103" s="34">
        <f t="shared" si="19"/>
        <v>1272294155.7043791</v>
      </c>
    </row>
    <row r="104" spans="1:35" ht="16.8" x14ac:dyDescent="0.35">
      <c r="A104" s="33" t="s">
        <v>124</v>
      </c>
      <c r="B104" s="50">
        <v>243</v>
      </c>
      <c r="C104">
        <f>VLOOKUP($B104,OPEX!$B$4:$N$124,C$3,FALSE)</f>
        <v>-0.11080100011057793</v>
      </c>
      <c r="D104">
        <f>VLOOKUP($B104,CAPEX!$B$4:$N$124,D$3,FALSE)</f>
        <v>2.6206745804172284E-2</v>
      </c>
      <c r="E104">
        <f>VLOOKUP($B104,Ratio!$B$4:$M$126,11,FALSE)</f>
        <v>0.4499222449968141</v>
      </c>
      <c r="F104">
        <f>VLOOKUP($B104,Ratio!$B$4:$M$126,12,FALSE)</f>
        <v>0.5500777550031859</v>
      </c>
      <c r="G104" s="33">
        <f t="shared" si="10"/>
        <v>-3.5436086819745222E-2</v>
      </c>
      <c r="H104">
        <f>VLOOKUP($B104,OPEX!$B$4:$N$124,H$3,FALSE)</f>
        <v>-3.462355551855444E-3</v>
      </c>
      <c r="I104" s="36">
        <f>VLOOKUP($B104,CAPEX!$B$4:$N$124,I$3,FALSE)</f>
        <v>9.677248236216876E-2</v>
      </c>
      <c r="J104" s="36">
        <f>VLOOKUP($B104,Ratio!$B$4:$M$126,11,FALSE)</f>
        <v>0.4499222449968141</v>
      </c>
      <c r="K104" s="36">
        <f>VLOOKUP($B104,Ratio!$B$4:$M$126,12,FALSE)</f>
        <v>0.5500777550031859</v>
      </c>
      <c r="L104" s="33">
        <f t="shared" si="11"/>
        <v>5.1674599060999214E-2</v>
      </c>
      <c r="M104" s="36">
        <f>VLOOKUP($B104,OPEX!$B$4:$N$124,M$3,FALSE)</f>
        <v>3.5522732941846547E-2</v>
      </c>
      <c r="N104" s="36">
        <f>VLOOKUP($B104,CAPEX!$B$4:$N$124,N$3,FALSE)</f>
        <v>6.8087635606907601E-2</v>
      </c>
      <c r="O104" s="36">
        <f>VLOOKUP($B104,Ratio!$B$4:$M$126,11,FALSE)</f>
        <v>0.4499222449968141</v>
      </c>
      <c r="P104" s="36">
        <f>VLOOKUP($B104,Ratio!$B$4:$M$126,12,FALSE)</f>
        <v>0.5500777550031859</v>
      </c>
      <c r="Q104" s="33">
        <f t="shared" si="12"/>
        <v>5.3435961491740597E-2</v>
      </c>
      <c r="R104" s="36">
        <f>VLOOKUP($B104,OPEX!$B$4:$N$124,R$3,FALSE)</f>
        <v>0.13565463068534597</v>
      </c>
      <c r="S104" s="36">
        <f>VLOOKUP($B104,CAPEX!$B$4:$N$124,S$3,FALSE)</f>
        <v>0.22354983366270695</v>
      </c>
      <c r="T104" s="36">
        <f>VLOOKUP($B104,Ratio!$B$4:$M$126,11,FALSE)</f>
        <v>0.4499222449968141</v>
      </c>
      <c r="U104" s="36">
        <f>VLOOKUP($B104,Ratio!$B$4:$M$126,12,FALSE)</f>
        <v>0.5500777550031859</v>
      </c>
      <c r="V104" s="33">
        <f t="shared" si="13"/>
        <v>0.18400382661468204</v>
      </c>
      <c r="W104">
        <f>VLOOKUP($B104,OPEX!$B$4:$N$124,W$3,FALSE)</f>
        <v>0.2789079465707256</v>
      </c>
      <c r="X104">
        <f>VLOOKUP($B104,CAPEX!$B$4:$N$124,X$3,FALSE)</f>
        <v>0.33981783455609904</v>
      </c>
      <c r="Y104">
        <f>VLOOKUP($B104,Ratio!$B$4:$M$126,11,FALSE)</f>
        <v>0.4499222449968141</v>
      </c>
      <c r="Z104">
        <f>VLOOKUP($B104,Ratio!$B$4:$M$126,12,FALSE)</f>
        <v>0.5500777550031859</v>
      </c>
      <c r="AA104" s="34">
        <f t="shared" si="14"/>
        <v>0.31241312101121532</v>
      </c>
      <c r="AC104" s="37">
        <f>VLOOKUP($B104,Barrelmiles!$B$4:$I$205,AC$3,0)</f>
        <v>10798443014</v>
      </c>
      <c r="AE104" s="34">
        <f t="shared" si="15"/>
        <v>-382654564.16217524</v>
      </c>
      <c r="AF104" s="34">
        <f t="shared" si="16"/>
        <v>558005213.23149788</v>
      </c>
      <c r="AG104" s="34">
        <f t="shared" si="17"/>
        <v>577025185.06685925</v>
      </c>
      <c r="AH104" s="34">
        <f t="shared" si="18"/>
        <v>1986954836.0565805</v>
      </c>
      <c r="AI104" s="34">
        <f t="shared" si="19"/>
        <v>3373575284.0654945</v>
      </c>
    </row>
    <row r="105" spans="1:35" ht="16.8" x14ac:dyDescent="0.35">
      <c r="A105" s="33" t="s">
        <v>125</v>
      </c>
      <c r="B105" s="50">
        <v>246</v>
      </c>
      <c r="C105">
        <f>VLOOKUP($B105,OPEX!$B$4:$N$124,C$3,FALSE)</f>
        <v>-0.18203152533154107</v>
      </c>
      <c r="D105">
        <f>VLOOKUP($B105,CAPEX!$B$4:$N$124,D$3,FALSE)</f>
        <v>-0.1263051864575315</v>
      </c>
      <c r="E105">
        <f>VLOOKUP($B105,Ratio!$B$4:$M$126,11,FALSE)</f>
        <v>0.78521248645290309</v>
      </c>
      <c r="F105">
        <f>VLOOKUP($B105,Ratio!$B$4:$M$126,12,FALSE)</f>
        <v>0.21478751354709691</v>
      </c>
      <c r="G105" s="33">
        <f t="shared" si="10"/>
        <v>-0.17006220356570961</v>
      </c>
      <c r="H105">
        <f>VLOOKUP($B105,OPEX!$B$4:$N$124,H$3,FALSE)</f>
        <v>3.468824637569403E-2</v>
      </c>
      <c r="I105" s="36">
        <f>VLOOKUP($B105,CAPEX!$B$4:$N$124,I$3,FALSE)</f>
        <v>0.34829698002030685</v>
      </c>
      <c r="J105" s="36">
        <f>VLOOKUP($B105,Ratio!$B$4:$M$126,11,FALSE)</f>
        <v>0.78521248645290309</v>
      </c>
      <c r="K105" s="36">
        <f>VLOOKUP($B105,Ratio!$B$4:$M$126,12,FALSE)</f>
        <v>0.21478751354709691</v>
      </c>
      <c r="L105" s="33">
        <f t="shared" si="11"/>
        <v>0.10204748650187422</v>
      </c>
      <c r="M105" s="36">
        <f>VLOOKUP($B105,OPEX!$B$4:$N$124,M$3,FALSE)</f>
        <v>-0.29007314599204925</v>
      </c>
      <c r="N105" s="36">
        <f>VLOOKUP($B105,CAPEX!$B$4:$N$124,N$3,FALSE)</f>
        <v>-0.37797091657818588</v>
      </c>
      <c r="O105" s="36">
        <f>VLOOKUP($B105,Ratio!$B$4:$M$126,11,FALSE)</f>
        <v>0.78521248645290309</v>
      </c>
      <c r="P105" s="36">
        <f>VLOOKUP($B105,Ratio!$B$4:$M$126,12,FALSE)</f>
        <v>0.21478751354709691</v>
      </c>
      <c r="Q105" s="33">
        <f t="shared" si="12"/>
        <v>-0.3089524895825787</v>
      </c>
      <c r="R105" s="36">
        <f>VLOOKUP($B105,OPEX!$B$4:$N$124,R$3,FALSE)</f>
        <v>-0.23668246258092607</v>
      </c>
      <c r="S105" s="36">
        <f>VLOOKUP($B105,CAPEX!$B$4:$N$124,S$3,FALSE)</f>
        <v>-0.31858004349444846</v>
      </c>
      <c r="T105" s="36">
        <f>VLOOKUP($B105,Ratio!$B$4:$M$126,11,FALSE)</f>
        <v>0.78521248645290309</v>
      </c>
      <c r="U105" s="36">
        <f>VLOOKUP($B105,Ratio!$B$4:$M$126,12,FALSE)</f>
        <v>0.21478751354709691</v>
      </c>
      <c r="V105" s="33">
        <f t="shared" si="13"/>
        <v>-0.25427304035086373</v>
      </c>
      <c r="W105">
        <f>VLOOKUP($B105,OPEX!$B$4:$N$124,W$3,FALSE)</f>
        <v>-0.27031430497396197</v>
      </c>
      <c r="X105">
        <f>VLOOKUP($B105,CAPEX!$B$4:$N$124,X$3,FALSE)</f>
        <v>-0.4086048339756525</v>
      </c>
      <c r="Y105">
        <f>VLOOKUP($B105,Ratio!$B$4:$M$126,11,FALSE)</f>
        <v>0.78521248645290309</v>
      </c>
      <c r="Z105">
        <f>VLOOKUP($B105,Ratio!$B$4:$M$126,12,FALSE)</f>
        <v>0.21478751354709691</v>
      </c>
      <c r="AA105" s="34">
        <f t="shared" si="14"/>
        <v>-0.30001738384534782</v>
      </c>
      <c r="AC105" s="37">
        <f>VLOOKUP($B105,Barrelmiles!$B$4:$I$205,AC$3,0)</f>
        <v>2639011598</v>
      </c>
      <c r="AE105" s="34">
        <f t="shared" si="15"/>
        <v>-448796127.59134459</v>
      </c>
      <c r="AF105" s="34">
        <f t="shared" si="16"/>
        <v>269304500.4251945</v>
      </c>
      <c r="AG105" s="34">
        <f t="shared" si="17"/>
        <v>-815329203.23939943</v>
      </c>
      <c r="AH105" s="34">
        <f t="shared" si="18"/>
        <v>-671029502.54465139</v>
      </c>
      <c r="AI105" s="34">
        <f t="shared" si="19"/>
        <v>-791749355.56949067</v>
      </c>
    </row>
    <row r="106" spans="1:35" ht="16.8" x14ac:dyDescent="0.35">
      <c r="A106" s="33" t="s">
        <v>126</v>
      </c>
      <c r="B106" s="50">
        <v>248</v>
      </c>
      <c r="C106">
        <f>VLOOKUP($B106,OPEX!$B$4:$N$124,C$3,FALSE)</f>
        <v>-6.2424297051681739E-2</v>
      </c>
      <c r="D106">
        <f>VLOOKUP($B106,CAPEX!$B$4:$N$124,D$3,FALSE)</f>
        <v>2.3859259346316372E-2</v>
      </c>
      <c r="E106">
        <f>VLOOKUP($B106,Ratio!$B$4:$M$126,11,FALSE)</f>
        <v>0.5225278572272517</v>
      </c>
      <c r="F106">
        <f>VLOOKUP($B106,Ratio!$B$4:$M$126,12,FALSE)</f>
        <v>0.4774721427727483</v>
      </c>
      <c r="G106" s="33">
        <f t="shared" si="10"/>
        <v>-2.1226302492276306E-2</v>
      </c>
      <c r="H106">
        <f>VLOOKUP($B106,OPEX!$B$4:$N$124,H$3,FALSE)</f>
        <v>0.65024943435400939</v>
      </c>
      <c r="I106" s="36">
        <f>VLOOKUP($B106,CAPEX!$B$4:$N$124,I$3,FALSE)</f>
        <v>1.118034025740029E-3</v>
      </c>
      <c r="J106" s="36">
        <f>VLOOKUP($B106,Ratio!$B$4:$M$126,11,FALSE)</f>
        <v>0.5225278572272517</v>
      </c>
      <c r="K106" s="36">
        <f>VLOOKUP($B106,Ratio!$B$4:$M$126,12,FALSE)</f>
        <v>0.4774721427727483</v>
      </c>
      <c r="L106" s="33">
        <f t="shared" si="11"/>
        <v>0.34030727369819597</v>
      </c>
      <c r="M106" s="36">
        <f>VLOOKUP($B106,OPEX!$B$4:$N$124,M$3,FALSE)</f>
        <v>0.90845823744110166</v>
      </c>
      <c r="N106" s="36">
        <f>VLOOKUP($B106,CAPEX!$B$4:$N$124,N$3,FALSE)</f>
        <v>-5.1665997317660334E-2</v>
      </c>
      <c r="O106" s="36">
        <f>VLOOKUP($B106,Ratio!$B$4:$M$126,11,FALSE)</f>
        <v>0.5225278572272517</v>
      </c>
      <c r="P106" s="36">
        <f>VLOOKUP($B106,Ratio!$B$4:$M$126,12,FALSE)</f>
        <v>0.4774721427727483</v>
      </c>
      <c r="Q106" s="33">
        <f t="shared" si="12"/>
        <v>0.45002566174279035</v>
      </c>
      <c r="R106" s="36">
        <f>VLOOKUP($B106,OPEX!$B$4:$N$124,R$3,FALSE)</f>
        <v>2.0728378745097062</v>
      </c>
      <c r="S106" s="36">
        <f>VLOOKUP($B106,CAPEX!$B$4:$N$124,S$3,FALSE)</f>
        <v>-5.8774287847510862E-2</v>
      </c>
      <c r="T106" s="36">
        <f>VLOOKUP($B106,Ratio!$B$4:$M$126,11,FALSE)</f>
        <v>0.5225278572272517</v>
      </c>
      <c r="U106" s="36">
        <f>VLOOKUP($B106,Ratio!$B$4:$M$126,12,FALSE)</f>
        <v>0.4774721427727483</v>
      </c>
      <c r="V106" s="33">
        <f t="shared" si="13"/>
        <v>1.0550524477885543</v>
      </c>
      <c r="W106">
        <f>VLOOKUP($B106,OPEX!$B$4:$N$124,W$3,FALSE)</f>
        <v>1.0443978780419931</v>
      </c>
      <c r="X106">
        <f>VLOOKUP($B106,CAPEX!$B$4:$N$124,X$3,FALSE)</f>
        <v>-9.2173022324815723E-2</v>
      </c>
      <c r="Y106">
        <f>VLOOKUP($B106,Ratio!$B$4:$M$126,11,FALSE)</f>
        <v>0.5225278572272517</v>
      </c>
      <c r="Z106">
        <f>VLOOKUP($B106,Ratio!$B$4:$M$126,12,FALSE)</f>
        <v>0.4774721427727483</v>
      </c>
      <c r="AA106" s="34">
        <f t="shared" si="14"/>
        <v>0.50171693483070101</v>
      </c>
      <c r="AC106" s="37">
        <f>VLOOKUP($B106,Barrelmiles!$B$4:$I$205,AC$3,0)</f>
        <v>1726939450</v>
      </c>
      <c r="AE106" s="34">
        <f t="shared" si="15"/>
        <v>-36656539.151545271</v>
      </c>
      <c r="AF106" s="34">
        <f t="shared" si="16"/>
        <v>587690056.07136202</v>
      </c>
      <c r="AG106" s="34">
        <f t="shared" si="17"/>
        <v>777167068.77598035</v>
      </c>
      <c r="AH106" s="34">
        <f t="shared" si="18"/>
        <v>1822011693.9051197</v>
      </c>
      <c r="AI106" s="34">
        <f t="shared" si="19"/>
        <v>866434767.49221671</v>
      </c>
    </row>
    <row r="107" spans="1:35" ht="16.8" x14ac:dyDescent="0.35">
      <c r="A107" s="33" t="s">
        <v>127</v>
      </c>
      <c r="B107" s="50">
        <v>249</v>
      </c>
      <c r="C107">
        <f>VLOOKUP($B107,OPEX!$B$4:$N$124,C$3,FALSE)</f>
        <v>-4.2222689503759792E-2</v>
      </c>
      <c r="D107">
        <f>VLOOKUP($B107,CAPEX!$B$4:$N$124,D$3,FALSE)</f>
        <v>-6.8337260292634983E-2</v>
      </c>
      <c r="E107">
        <f>VLOOKUP($B107,Ratio!$B$4:$M$126,11,FALSE)</f>
        <v>1</v>
      </c>
      <c r="F107">
        <f>VLOOKUP($B107,Ratio!$B$4:$M$126,12,FALSE)</f>
        <v>0</v>
      </c>
      <c r="G107" s="33">
        <f t="shared" si="10"/>
        <v>-4.2222689503759792E-2</v>
      </c>
      <c r="H107">
        <f>VLOOKUP($B107,OPEX!$B$4:$N$124,H$3,FALSE)</f>
        <v>3.5248084000354701E-2</v>
      </c>
      <c r="I107" s="36">
        <f>VLOOKUP($B107,CAPEX!$B$4:$N$124,I$3,FALSE)</f>
        <v>-7.5308794335872314E-2</v>
      </c>
      <c r="J107" s="36">
        <f>VLOOKUP($B107,Ratio!$B$4:$M$126,11,FALSE)</f>
        <v>1</v>
      </c>
      <c r="K107" s="36">
        <f>VLOOKUP($B107,Ratio!$B$4:$M$126,12,FALSE)</f>
        <v>0</v>
      </c>
      <c r="L107" s="33">
        <f t="shared" si="11"/>
        <v>3.5248084000354701E-2</v>
      </c>
      <c r="M107" s="36">
        <f>VLOOKUP($B107,OPEX!$B$4:$N$124,M$3,FALSE)</f>
        <v>5.33965476382511E-2</v>
      </c>
      <c r="N107" s="36">
        <f>VLOOKUP($B107,CAPEX!$B$4:$N$124,N$3,FALSE)</f>
        <v>-4.8657802165418075E-2</v>
      </c>
      <c r="O107" s="36">
        <f>VLOOKUP($B107,Ratio!$B$4:$M$126,11,FALSE)</f>
        <v>1</v>
      </c>
      <c r="P107" s="36">
        <f>VLOOKUP($B107,Ratio!$B$4:$M$126,12,FALSE)</f>
        <v>0</v>
      </c>
      <c r="Q107" s="33">
        <f t="shared" si="12"/>
        <v>5.33965476382511E-2</v>
      </c>
      <c r="R107" s="36">
        <f>VLOOKUP($B107,OPEX!$B$4:$N$124,R$3,FALSE)</f>
        <v>0.35623112192974354</v>
      </c>
      <c r="S107" s="36">
        <f>VLOOKUP($B107,CAPEX!$B$4:$N$124,S$3,FALSE)</f>
        <v>0.3452259186976705</v>
      </c>
      <c r="T107" s="36">
        <f>VLOOKUP($B107,Ratio!$B$4:$M$126,11,FALSE)</f>
        <v>1</v>
      </c>
      <c r="U107" s="36">
        <f>VLOOKUP($B107,Ratio!$B$4:$M$126,12,FALSE)</f>
        <v>0</v>
      </c>
      <c r="V107" s="33">
        <f t="shared" si="13"/>
        <v>0.35623112192974354</v>
      </c>
      <c r="W107">
        <f>VLOOKUP($B107,OPEX!$B$4:$N$124,W$3,FALSE)</f>
        <v>2.5660670281627689</v>
      </c>
      <c r="X107">
        <f>VLOOKUP($B107,CAPEX!$B$4:$N$124,X$3,FALSE)</f>
        <v>0.77473205980850224</v>
      </c>
      <c r="Y107">
        <f>VLOOKUP($B107,Ratio!$B$4:$M$126,11,FALSE)</f>
        <v>1</v>
      </c>
      <c r="Z107">
        <f>VLOOKUP($B107,Ratio!$B$4:$M$126,12,FALSE)</f>
        <v>0</v>
      </c>
      <c r="AA107" s="34">
        <f t="shared" si="14"/>
        <v>2.5660670281627689</v>
      </c>
      <c r="AC107" s="37">
        <f>VLOOKUP($B107,Barrelmiles!$B$4:$I$205,AC$3,0)</f>
        <v>48307191592</v>
      </c>
      <c r="AE107" s="34">
        <f t="shared" si="15"/>
        <v>-2039659551.3876517</v>
      </c>
      <c r="AF107" s="34">
        <f t="shared" si="16"/>
        <v>1702735947.0560443</v>
      </c>
      <c r="AG107" s="34">
        <f t="shared" si="17"/>
        <v>2579437257.1123509</v>
      </c>
      <c r="AH107" s="34">
        <f t="shared" si="18"/>
        <v>17208525058.093235</v>
      </c>
      <c r="AI107" s="34">
        <f t="shared" si="19"/>
        <v>123959491567.37294</v>
      </c>
    </row>
    <row r="108" spans="1:35" ht="16.8" x14ac:dyDescent="0.35">
      <c r="A108" s="33" t="s">
        <v>129</v>
      </c>
      <c r="B108" s="50">
        <v>251</v>
      </c>
      <c r="C108">
        <f>VLOOKUP($B108,OPEX!$B$4:$N$124,C$3,FALSE)</f>
        <v>0.1766266845373497</v>
      </c>
      <c r="D108">
        <f>VLOOKUP($B108,CAPEX!$B$4:$N$124,D$3,FALSE)</f>
        <v>0.13571208511375837</v>
      </c>
      <c r="E108">
        <f>VLOOKUP($B108,Ratio!$B$4:$M$126,11,FALSE)</f>
        <v>0.96767924855617982</v>
      </c>
      <c r="F108">
        <f>VLOOKUP($B108,Ratio!$B$4:$M$126,12,FALSE)</f>
        <v>3.2320751443820184E-2</v>
      </c>
      <c r="G108" s="33">
        <f t="shared" si="10"/>
        <v>0.17530429393895633</v>
      </c>
      <c r="H108">
        <f>VLOOKUP($B108,OPEX!$B$4:$N$124,H$3,FALSE)</f>
        <v>0.76146370918457429</v>
      </c>
      <c r="I108" s="36">
        <f>VLOOKUP($B108,CAPEX!$B$4:$N$124,I$3,FALSE)</f>
        <v>0.16666777952444867</v>
      </c>
      <c r="J108" s="36">
        <f>VLOOKUP($B108,Ratio!$B$4:$M$126,11,FALSE)</f>
        <v>0.96767924855617982</v>
      </c>
      <c r="K108" s="36">
        <f>VLOOKUP($B108,Ratio!$B$4:$M$126,12,FALSE)</f>
        <v>3.2320751443820184E-2</v>
      </c>
      <c r="L108" s="33">
        <f t="shared" si="11"/>
        <v>0.74223945778223344</v>
      </c>
      <c r="M108" s="36">
        <f>VLOOKUP($B108,OPEX!$B$4:$N$124,M$3,FALSE)</f>
        <v>0.79875236671437999</v>
      </c>
      <c r="N108" s="36">
        <f>VLOOKUP($B108,CAPEX!$B$4:$N$124,N$3,FALSE)</f>
        <v>0.21222642327527017</v>
      </c>
      <c r="O108" s="36">
        <f>VLOOKUP($B108,Ratio!$B$4:$M$126,11,FALSE)</f>
        <v>0.96767924855617982</v>
      </c>
      <c r="P108" s="36">
        <f>VLOOKUP($B108,Ratio!$B$4:$M$126,12,FALSE)</f>
        <v>3.2320751443820184E-2</v>
      </c>
      <c r="Q108" s="33">
        <f t="shared" si="12"/>
        <v>0.7797954074811323</v>
      </c>
      <c r="R108" s="36">
        <f>VLOOKUP($B108,OPEX!$B$4:$N$124,R$3,FALSE)</f>
        <v>0.92703294254442958</v>
      </c>
      <c r="S108" s="36">
        <f>VLOOKUP($B108,CAPEX!$B$4:$N$124,S$3,FALSE)</f>
        <v>6.1644254626585591E-2</v>
      </c>
      <c r="T108" s="36">
        <f>VLOOKUP($B108,Ratio!$B$4:$M$126,11,FALSE)</f>
        <v>0.96767924855617982</v>
      </c>
      <c r="U108" s="36">
        <f>VLOOKUP($B108,Ratio!$B$4:$M$126,12,FALSE)</f>
        <v>3.2320751443820184E-2</v>
      </c>
      <c r="V108" s="33">
        <f t="shared" si="13"/>
        <v>0.89906292985994329</v>
      </c>
      <c r="W108">
        <f>VLOOKUP($B108,OPEX!$B$4:$N$124,W$3,FALSE)</f>
        <v>1.0792080965827595</v>
      </c>
      <c r="X108">
        <f>VLOOKUP($B108,CAPEX!$B$4:$N$124,X$3,FALSE)</f>
        <v>9.7952315275935217E-2</v>
      </c>
      <c r="Y108">
        <f>VLOOKUP($B108,Ratio!$B$4:$M$126,11,FALSE)</f>
        <v>0.96767924855617982</v>
      </c>
      <c r="Z108">
        <f>VLOOKUP($B108,Ratio!$B$4:$M$126,12,FALSE)</f>
        <v>3.2320751443820184E-2</v>
      </c>
      <c r="AA108" s="34">
        <f t="shared" si="14"/>
        <v>1.04749317237233</v>
      </c>
      <c r="AC108" s="37">
        <f>VLOOKUP($B108,Barrelmiles!$B$4:$I$205,AC$3,0)</f>
        <v>165757638</v>
      </c>
      <c r="AE108" s="34">
        <f t="shared" si="15"/>
        <v>29058025.694579117</v>
      </c>
      <c r="AF108" s="34">
        <f t="shared" si="16"/>
        <v>123031859.35238373</v>
      </c>
      <c r="AG108" s="34">
        <f t="shared" si="17"/>
        <v>129257044.86732002</v>
      </c>
      <c r="AH108" s="34">
        <f t="shared" si="18"/>
        <v>149026547.66694388</v>
      </c>
      <c r="AI108" s="34">
        <f t="shared" si="19"/>
        <v>173629994.07356426</v>
      </c>
    </row>
    <row r="109" spans="1:35" ht="16.8" x14ac:dyDescent="0.35">
      <c r="A109" s="33" t="s">
        <v>130</v>
      </c>
      <c r="B109" s="50">
        <v>252</v>
      </c>
      <c r="C109">
        <f>VLOOKUP($B109,OPEX!$B$4:$N$124,C$3,FALSE)</f>
        <v>5.9428561164445982E-2</v>
      </c>
      <c r="D109">
        <f>VLOOKUP($B109,CAPEX!$B$4:$N$124,D$3,FALSE)</f>
        <v>5.7636953280416479E-2</v>
      </c>
      <c r="E109">
        <f>VLOOKUP($B109,Ratio!$B$4:$M$126,11,FALSE)</f>
        <v>0.48589014712805045</v>
      </c>
      <c r="F109">
        <f>VLOOKUP($B109,Ratio!$B$4:$M$126,12,FALSE)</f>
        <v>0.51410985287194955</v>
      </c>
      <c r="G109" s="33">
        <f t="shared" si="10"/>
        <v>5.8507477898783349E-2</v>
      </c>
      <c r="H109">
        <f>VLOOKUP($B109,OPEX!$B$4:$N$124,H$3,FALSE)</f>
        <v>-7.3427904061010548E-3</v>
      </c>
      <c r="I109" s="36">
        <f>VLOOKUP($B109,CAPEX!$B$4:$N$124,I$3,FALSE)</f>
        <v>-1.6884995101895287E-2</v>
      </c>
      <c r="J109" s="36">
        <f>VLOOKUP($B109,Ratio!$B$4:$M$126,11,FALSE)</f>
        <v>0.48589014712805045</v>
      </c>
      <c r="K109" s="36">
        <f>VLOOKUP($B109,Ratio!$B$4:$M$126,12,FALSE)</f>
        <v>0.51410985287194955</v>
      </c>
      <c r="L109" s="33">
        <f t="shared" si="11"/>
        <v>-1.2248531858329853E-2</v>
      </c>
      <c r="M109" s="36">
        <f>VLOOKUP($B109,OPEX!$B$4:$N$124,M$3,FALSE)</f>
        <v>5.0780459738553815E-2</v>
      </c>
      <c r="N109" s="36">
        <f>VLOOKUP($B109,CAPEX!$B$4:$N$124,N$3,FALSE)</f>
        <v>3.545994790713082E-2</v>
      </c>
      <c r="O109" s="36">
        <f>VLOOKUP($B109,Ratio!$B$4:$M$126,11,FALSE)</f>
        <v>0.48589014712805045</v>
      </c>
      <c r="P109" s="36">
        <f>VLOOKUP($B109,Ratio!$B$4:$M$126,12,FALSE)</f>
        <v>0.51410985287194955</v>
      </c>
      <c r="Q109" s="33">
        <f t="shared" si="12"/>
        <v>4.2904033654977976E-2</v>
      </c>
      <c r="R109" s="36">
        <f>VLOOKUP($B109,OPEX!$B$4:$N$124,R$3,FALSE)</f>
        <v>5.4348562507509586E-2</v>
      </c>
      <c r="S109" s="36">
        <f>VLOOKUP($B109,CAPEX!$B$4:$N$124,S$3,FALSE)</f>
        <v>-4.1682141489632021E-2</v>
      </c>
      <c r="T109" s="36">
        <f>VLOOKUP($B109,Ratio!$B$4:$M$126,11,FALSE)</f>
        <v>0.48589014712805045</v>
      </c>
      <c r="U109" s="36">
        <f>VLOOKUP($B109,Ratio!$B$4:$M$126,12,FALSE)</f>
        <v>0.51410985287194955</v>
      </c>
      <c r="V109" s="33">
        <f t="shared" si="13"/>
        <v>4.97823140434938E-3</v>
      </c>
      <c r="W109">
        <f>VLOOKUP($B109,OPEX!$B$4:$N$124,W$3,FALSE)</f>
        <v>0.10602046118525403</v>
      </c>
      <c r="X109">
        <f>VLOOKUP($B109,CAPEX!$B$4:$N$124,X$3,FALSE)</f>
        <v>-4.2182649222184634E-2</v>
      </c>
      <c r="Y109">
        <f>VLOOKUP($B109,Ratio!$B$4:$M$126,11,FALSE)</f>
        <v>0.48589014712805045</v>
      </c>
      <c r="Z109">
        <f>VLOOKUP($B109,Ratio!$B$4:$M$126,12,FALSE)</f>
        <v>0.51410985287194955</v>
      </c>
      <c r="AA109" s="34">
        <f t="shared" si="14"/>
        <v>2.9827781898520443E-2</v>
      </c>
      <c r="AC109" s="37">
        <f>VLOOKUP($B109,Barrelmiles!$B$4:$I$205,AC$3,0)</f>
        <v>10149607490</v>
      </c>
      <c r="AE109" s="34">
        <f t="shared" si="15"/>
        <v>593827935.90250099</v>
      </c>
      <c r="AF109" s="34">
        <f t="shared" si="16"/>
        <v>-124317790.6908083</v>
      </c>
      <c r="AG109" s="34">
        <f t="shared" si="17"/>
        <v>435459101.33577657</v>
      </c>
      <c r="AH109" s="34">
        <f t="shared" si="18"/>
        <v>50527094.748537689</v>
      </c>
      <c r="AI109" s="34">
        <f t="shared" si="19"/>
        <v>302740278.5673095</v>
      </c>
    </row>
    <row r="110" spans="1:35" ht="16.8" x14ac:dyDescent="0.35">
      <c r="A110" s="33" t="s">
        <v>132</v>
      </c>
      <c r="B110" s="50">
        <v>254</v>
      </c>
      <c r="C110">
        <f>VLOOKUP($B110,OPEX!$B$4:$N$124,C$3,FALSE)</f>
        <v>0.13382277181831731</v>
      </c>
      <c r="D110">
        <f>VLOOKUP($B110,CAPEX!$B$4:$N$124,D$3,FALSE)</f>
        <v>9.8359538827522436E-2</v>
      </c>
      <c r="E110">
        <f>VLOOKUP($B110,Ratio!$B$4:$M$126,11,FALSE)</f>
        <v>0.55690656798513727</v>
      </c>
      <c r="F110">
        <f>VLOOKUP($B110,Ratio!$B$4:$M$126,12,FALSE)</f>
        <v>0.44309343201486273</v>
      </c>
      <c r="G110" s="33">
        <f t="shared" si="10"/>
        <v>0.11810924620208331</v>
      </c>
      <c r="H110">
        <f>VLOOKUP($B110,OPEX!$B$4:$N$124,H$3,FALSE)</f>
        <v>0.36942443986494367</v>
      </c>
      <c r="I110" s="36">
        <f>VLOOKUP($B110,CAPEX!$B$4:$N$124,I$3,FALSE)</f>
        <v>-3.5159822220058798E-2</v>
      </c>
      <c r="J110" s="36">
        <f>VLOOKUP($B110,Ratio!$B$4:$M$126,11,FALSE)</f>
        <v>0.55690656798513727</v>
      </c>
      <c r="K110" s="36">
        <f>VLOOKUP($B110,Ratio!$B$4:$M$126,12,FALSE)</f>
        <v>0.44309343201486273</v>
      </c>
      <c r="L110" s="33">
        <f t="shared" si="11"/>
        <v>0.19015581063849923</v>
      </c>
      <c r="M110" s="36">
        <f>VLOOKUP($B110,OPEX!$B$4:$N$124,M$3,FALSE)</f>
        <v>0.20050514827355648</v>
      </c>
      <c r="N110" s="36">
        <f>VLOOKUP($B110,CAPEX!$B$4:$N$124,N$3,FALSE)</f>
        <v>-0.18624786227794085</v>
      </c>
      <c r="O110" s="36">
        <f>VLOOKUP($B110,Ratio!$B$4:$M$126,11,FALSE)</f>
        <v>0.55690656798513727</v>
      </c>
      <c r="P110" s="36">
        <f>VLOOKUP($B110,Ratio!$B$4:$M$126,12,FALSE)</f>
        <v>0.44309343201486273</v>
      </c>
      <c r="Q110" s="33">
        <f t="shared" si="12"/>
        <v>2.9137429486213104E-2</v>
      </c>
      <c r="R110" s="36">
        <f>VLOOKUP($B110,OPEX!$B$4:$N$124,R$3,FALSE)</f>
        <v>0.54113529402505434</v>
      </c>
      <c r="S110" s="36">
        <f>VLOOKUP($B110,CAPEX!$B$4:$N$124,S$3,FALSE)</f>
        <v>-0.29438050421747586</v>
      </c>
      <c r="T110" s="36">
        <f>VLOOKUP($B110,Ratio!$B$4:$M$126,11,FALSE)</f>
        <v>0.55690656798513727</v>
      </c>
      <c r="U110" s="36">
        <f>VLOOKUP($B110,Ratio!$B$4:$M$126,12,FALSE)</f>
        <v>0.44309343201486273</v>
      </c>
      <c r="V110" s="33">
        <f t="shared" si="13"/>
        <v>0.17092373147913403</v>
      </c>
      <c r="W110">
        <f>VLOOKUP($B110,OPEX!$B$4:$N$124,W$3,FALSE)</f>
        <v>0.81833829028942073</v>
      </c>
      <c r="X110">
        <f>VLOOKUP($B110,CAPEX!$B$4:$N$124,X$3,FALSE)</f>
        <v>-0.21556634511669781</v>
      </c>
      <c r="Y110">
        <f>VLOOKUP($B110,Ratio!$B$4:$M$126,11,FALSE)</f>
        <v>0.55690656798513727</v>
      </c>
      <c r="Z110">
        <f>VLOOKUP($B110,Ratio!$B$4:$M$126,12,FALSE)</f>
        <v>0.44309343201486273</v>
      </c>
      <c r="AA110" s="34">
        <f t="shared" si="14"/>
        <v>0.36022193701124827</v>
      </c>
      <c r="AC110" s="37">
        <f>VLOOKUP($B110,Barrelmiles!$B$4:$I$205,AC$3,0)</f>
        <v>94735841</v>
      </c>
      <c r="AE110" s="34">
        <f t="shared" si="15"/>
        <v>11189178.768830419</v>
      </c>
      <c r="AF110" s="34">
        <f t="shared" si="16"/>
        <v>18014570.641874973</v>
      </c>
      <c r="AG110" s="34">
        <f t="shared" si="17"/>
        <v>2760358.8869545963</v>
      </c>
      <c r="AH110" s="34">
        <f t="shared" si="18"/>
        <v>16192603.448533937</v>
      </c>
      <c r="AI110" s="34">
        <f t="shared" si="19"/>
        <v>34125928.149409629</v>
      </c>
    </row>
    <row r="111" spans="1:35" ht="16.8" x14ac:dyDescent="0.35">
      <c r="A111" s="33" t="s">
        <v>135</v>
      </c>
      <c r="B111" s="50">
        <v>258</v>
      </c>
      <c r="C111">
        <f>VLOOKUP($B111,OPEX!$B$4:$N$124,C$3,FALSE)</f>
        <v>-0.24677727015805201</v>
      </c>
      <c r="D111">
        <f>VLOOKUP($B111,CAPEX!$B$4:$N$124,D$3,FALSE)</f>
        <v>-9.4176495288322351E-2</v>
      </c>
      <c r="E111">
        <f>VLOOKUP($B111,Ratio!$B$4:$M$126,11,FALSE)</f>
        <v>0.8495364895916705</v>
      </c>
      <c r="F111">
        <f>VLOOKUP($B111,Ratio!$B$4:$M$126,12,FALSE)</f>
        <v>0.1504635104083295</v>
      </c>
      <c r="G111" s="33">
        <f t="shared" si="10"/>
        <v>-0.2238164218801213</v>
      </c>
      <c r="H111">
        <f>VLOOKUP($B111,OPEX!$B$4:$N$124,H$3,FALSE)</f>
        <v>-0.14738415863971593</v>
      </c>
      <c r="I111" s="36">
        <f>VLOOKUP($B111,CAPEX!$B$4:$N$124,I$3,FALSE)</f>
        <v>-0.14501000274512829</v>
      </c>
      <c r="J111" s="36">
        <f>VLOOKUP($B111,Ratio!$B$4:$M$126,11,FALSE)</f>
        <v>0.8495364895916705</v>
      </c>
      <c r="K111" s="36">
        <f>VLOOKUP($B111,Ratio!$B$4:$M$126,12,FALSE)</f>
        <v>0.1504635104083295</v>
      </c>
      <c r="L111" s="33">
        <f t="shared" si="11"/>
        <v>-0.14702693480955964</v>
      </c>
      <c r="M111" s="36">
        <f>VLOOKUP($B111,OPEX!$B$4:$N$124,M$3,FALSE)</f>
        <v>-0.19338622468834252</v>
      </c>
      <c r="N111" s="36">
        <f>VLOOKUP($B111,CAPEX!$B$4:$N$124,N$3,FALSE)</f>
        <v>-0.20158915987794016</v>
      </c>
      <c r="O111" s="36">
        <f>VLOOKUP($B111,Ratio!$B$4:$M$126,11,FALSE)</f>
        <v>0.8495364895916705</v>
      </c>
      <c r="P111" s="36">
        <f>VLOOKUP($B111,Ratio!$B$4:$M$126,12,FALSE)</f>
        <v>0.1504635104083295</v>
      </c>
      <c r="Q111" s="33">
        <f t="shared" si="12"/>
        <v>-0.19462046711262138</v>
      </c>
      <c r="R111" s="36">
        <f>VLOOKUP($B111,OPEX!$B$4:$N$124,R$3,FALSE)</f>
        <v>6.2943628327616713E-2</v>
      </c>
      <c r="S111" s="36">
        <f>VLOOKUP($B111,CAPEX!$B$4:$N$124,S$3,FALSE)</f>
        <v>-0.23126291437700788</v>
      </c>
      <c r="T111" s="36">
        <f>VLOOKUP($B111,Ratio!$B$4:$M$126,11,FALSE)</f>
        <v>0.8495364895916705</v>
      </c>
      <c r="U111" s="36">
        <f>VLOOKUP($B111,Ratio!$B$4:$M$126,12,FALSE)</f>
        <v>0.1504635104083295</v>
      </c>
      <c r="V111" s="33">
        <f t="shared" si="13"/>
        <v>1.8676279127180791E-2</v>
      </c>
      <c r="W111">
        <f>VLOOKUP($B111,OPEX!$B$4:$N$124,W$3,FALSE)</f>
        <v>0.73983668420873949</v>
      </c>
      <c r="X111">
        <f>VLOOKUP($B111,CAPEX!$B$4:$N$124,X$3,FALSE)</f>
        <v>-0.26863142284264291</v>
      </c>
      <c r="Y111">
        <f>VLOOKUP($B111,Ratio!$B$4:$M$126,11,FALSE)</f>
        <v>0.8495364895916705</v>
      </c>
      <c r="Z111">
        <f>VLOOKUP($B111,Ratio!$B$4:$M$126,12,FALSE)</f>
        <v>0.1504635104083295</v>
      </c>
      <c r="AA111" s="34">
        <f t="shared" si="14"/>
        <v>0.58809903268694541</v>
      </c>
      <c r="AC111" s="37">
        <f>VLOOKUP($B111,Barrelmiles!$B$4:$I$205,AC$3,0)</f>
        <v>30400310717</v>
      </c>
      <c r="AE111" s="34">
        <f t="shared" si="15"/>
        <v>-6804088768.7228451</v>
      </c>
      <c r="AF111" s="34">
        <f t="shared" si="16"/>
        <v>-4469664501.9787159</v>
      </c>
      <c r="AG111" s="34">
        <f t="shared" si="17"/>
        <v>-5916522672.1113701</v>
      </c>
      <c r="AH111" s="34">
        <f t="shared" si="18"/>
        <v>567764688.50371754</v>
      </c>
      <c r="AI111" s="34">
        <f t="shared" si="19"/>
        <v>17878393326.050282</v>
      </c>
    </row>
    <row r="112" spans="1:35" ht="16.8" x14ac:dyDescent="0.35">
      <c r="A112" s="33" t="s">
        <v>138</v>
      </c>
      <c r="B112" s="50">
        <v>263</v>
      </c>
      <c r="C112">
        <f>VLOOKUP($B112,OPEX!$B$4:$N$124,C$3,FALSE)</f>
        <v>-0.1125494887130165</v>
      </c>
      <c r="D112">
        <f>VLOOKUP($B112,CAPEX!$B$4:$N$124,D$3,FALSE)</f>
        <v>-0.139740689896062</v>
      </c>
      <c r="E112">
        <f>VLOOKUP($B112,Ratio!$B$4:$M$126,11,FALSE)</f>
        <v>0.26909454126882948</v>
      </c>
      <c r="F112">
        <f>VLOOKUP($B112,Ratio!$B$4:$M$126,12,FALSE)</f>
        <v>0.73090545873117052</v>
      </c>
      <c r="G112" s="33">
        <f t="shared" si="10"/>
        <v>-0.13242368608716193</v>
      </c>
      <c r="H112">
        <f>VLOOKUP($B112,OPEX!$B$4:$N$124,H$3,FALSE)</f>
        <v>8.0914998666544738E-2</v>
      </c>
      <c r="I112" s="36">
        <f>VLOOKUP($B112,CAPEX!$B$4:$N$124,I$3,FALSE)</f>
        <v>-0.20126012668757542</v>
      </c>
      <c r="J112" s="36">
        <f>VLOOKUP($B112,Ratio!$B$4:$M$126,11,FALSE)</f>
        <v>0.26909454126882948</v>
      </c>
      <c r="K112" s="36">
        <f>VLOOKUP($B112,Ratio!$B$4:$M$126,12,FALSE)</f>
        <v>0.73090545873117052</v>
      </c>
      <c r="L112" s="33">
        <f t="shared" si="11"/>
        <v>-0.125328340772934</v>
      </c>
      <c r="M112" s="36">
        <f>VLOOKUP($B112,OPEX!$B$4:$N$124,M$3,FALSE)</f>
        <v>-0.29035790713879522</v>
      </c>
      <c r="N112" s="36">
        <f>VLOOKUP($B112,CAPEX!$B$4:$N$124,N$3,FALSE)</f>
        <v>-0.33376273839743514</v>
      </c>
      <c r="O112" s="36">
        <f>VLOOKUP($B112,Ratio!$B$4:$M$126,11,FALSE)</f>
        <v>0.26909454126882948</v>
      </c>
      <c r="P112" s="36">
        <f>VLOOKUP($B112,Ratio!$B$4:$M$126,12,FALSE)</f>
        <v>0.73090545873117052</v>
      </c>
      <c r="Q112" s="33">
        <f t="shared" si="12"/>
        <v>-0.32208273524104047</v>
      </c>
      <c r="R112" s="36">
        <f>VLOOKUP($B112,OPEX!$B$4:$N$124,R$3,FALSE)</f>
        <v>0.97674713042207062</v>
      </c>
      <c r="S112" s="36">
        <f>VLOOKUP($B112,CAPEX!$B$4:$N$124,S$3,FALSE)</f>
        <v>-0.38414189880960148</v>
      </c>
      <c r="T112" s="36">
        <f>VLOOKUP($B112,Ratio!$B$4:$M$126,11,FALSE)</f>
        <v>0.26909454126882948</v>
      </c>
      <c r="U112" s="36">
        <f>VLOOKUP($B112,Ratio!$B$4:$M$126,12,FALSE)</f>
        <v>0.73090545873117052</v>
      </c>
      <c r="V112" s="33">
        <f t="shared" si="13"/>
        <v>-1.7934089770722028E-2</v>
      </c>
      <c r="W112">
        <f>VLOOKUP($B112,OPEX!$B$4:$N$124,W$3,FALSE)</f>
        <v>1.2202042731259857</v>
      </c>
      <c r="X112">
        <f>VLOOKUP($B112,CAPEX!$B$4:$N$124,X$3,FALSE)</f>
        <v>-0.51866227584712066</v>
      </c>
      <c r="Y112">
        <f>VLOOKUP($B112,Ratio!$B$4:$M$126,11,FALSE)</f>
        <v>0.26909454126882948</v>
      </c>
      <c r="Z112">
        <f>VLOOKUP($B112,Ratio!$B$4:$M$126,12,FALSE)</f>
        <v>0.73090545873117052</v>
      </c>
      <c r="AA112" s="34">
        <f t="shared" si="14"/>
        <v>-5.0742779523489989E-2</v>
      </c>
      <c r="AC112" s="37">
        <f>VLOOKUP($B112,Barrelmiles!$B$4:$I$205,AC$3,0)</f>
        <v>26388217</v>
      </c>
      <c r="AE112" s="34">
        <f t="shared" si="15"/>
        <v>-3494424.9644079101</v>
      </c>
      <c r="AF112" s="34">
        <f t="shared" si="16"/>
        <v>-3307191.4525661301</v>
      </c>
      <c r="AG112" s="34">
        <f t="shared" si="17"/>
        <v>-8499189.1094941236</v>
      </c>
      <c r="AH112" s="34">
        <f t="shared" si="18"/>
        <v>-473248.65256729315</v>
      </c>
      <c r="AI112" s="34">
        <f t="shared" si="19"/>
        <v>-1339011.4772490105</v>
      </c>
    </row>
    <row r="113" spans="1:35" ht="16.8" x14ac:dyDescent="0.35">
      <c r="A113" s="33" t="s">
        <v>141</v>
      </c>
      <c r="B113" s="50">
        <v>268</v>
      </c>
      <c r="C113">
        <f>VLOOKUP($B113,OPEX!$B$4:$N$124,C$3,FALSE)</f>
        <v>-4.4317713209634152E-2</v>
      </c>
      <c r="D113">
        <f>VLOOKUP($B113,CAPEX!$B$4:$N$124,D$3,FALSE)</f>
        <v>4.6982835874992052E-2</v>
      </c>
      <c r="E113">
        <f>VLOOKUP($B113,Ratio!$B$4:$M$126,11,FALSE)</f>
        <v>0.64651480621327106</v>
      </c>
      <c r="F113">
        <f>VLOOKUP($B113,Ratio!$B$4:$M$126,12,FALSE)</f>
        <v>0.35348519378672894</v>
      </c>
      <c r="G113" s="33">
        <f t="shared" si="10"/>
        <v>-1.2044320923620302E-2</v>
      </c>
      <c r="H113">
        <f>VLOOKUP($B113,OPEX!$B$4:$N$124,H$3,FALSE)</f>
        <v>0.20847410744703421</v>
      </c>
      <c r="I113" s="36">
        <f>VLOOKUP($B113,CAPEX!$B$4:$N$124,I$3,FALSE)</f>
        <v>-6.6455777175099373E-2</v>
      </c>
      <c r="J113" s="36">
        <f>VLOOKUP($B113,Ratio!$B$4:$M$126,11,FALSE)</f>
        <v>0.64651480621327106</v>
      </c>
      <c r="K113" s="36">
        <f>VLOOKUP($B113,Ratio!$B$4:$M$126,12,FALSE)</f>
        <v>0.35348519378672894</v>
      </c>
      <c r="L113" s="33">
        <f t="shared" si="11"/>
        <v>0.1112904639036163</v>
      </c>
      <c r="M113" s="36">
        <f>VLOOKUP($B113,OPEX!$B$4:$N$124,M$3,FALSE)</f>
        <v>9.4631369940787621E-2</v>
      </c>
      <c r="N113" s="36">
        <f>VLOOKUP($B113,CAPEX!$B$4:$N$124,N$3,FALSE)</f>
        <v>-0.14843596139586332</v>
      </c>
      <c r="O113" s="36">
        <f>VLOOKUP($B113,Ratio!$B$4:$M$126,11,FALSE)</f>
        <v>0.64651480621327106</v>
      </c>
      <c r="P113" s="36">
        <f>VLOOKUP($B113,Ratio!$B$4:$M$126,12,FALSE)</f>
        <v>0.35348519378672894</v>
      </c>
      <c r="Q113" s="33">
        <f t="shared" si="12"/>
        <v>8.7106672200285146E-3</v>
      </c>
      <c r="R113" s="36">
        <f>VLOOKUP($B113,OPEX!$B$4:$N$124,R$3,FALSE)</f>
        <v>7.0994816004116529E-2</v>
      </c>
      <c r="S113" s="36">
        <f>VLOOKUP($B113,CAPEX!$B$4:$N$124,S$3,FALSE)</f>
        <v>-0.18638422802665472</v>
      </c>
      <c r="T113" s="36">
        <f>VLOOKUP($B113,Ratio!$B$4:$M$126,11,FALSE)</f>
        <v>0.64651480621327106</v>
      </c>
      <c r="U113" s="36">
        <f>VLOOKUP($B113,Ratio!$B$4:$M$126,12,FALSE)</f>
        <v>0.35348519378672894</v>
      </c>
      <c r="V113" s="33">
        <f t="shared" si="13"/>
        <v>-1.9984865251743686E-2</v>
      </c>
      <c r="W113">
        <f>VLOOKUP($B113,OPEX!$B$4:$N$124,W$3,FALSE)</f>
        <v>0.17397962656011873</v>
      </c>
      <c r="X113">
        <f>VLOOKUP($B113,CAPEX!$B$4:$N$124,X$3,FALSE)</f>
        <v>-0.16915916232027781</v>
      </c>
      <c r="Y113">
        <f>VLOOKUP($B113,Ratio!$B$4:$M$126,11,FALSE)</f>
        <v>0.64651480621327106</v>
      </c>
      <c r="Z113">
        <f>VLOOKUP($B113,Ratio!$B$4:$M$126,12,FALSE)</f>
        <v>0.35348519378672894</v>
      </c>
      <c r="AA113" s="34">
        <f t="shared" si="14"/>
        <v>5.2685145276988289E-2</v>
      </c>
      <c r="AC113" s="37">
        <f>VLOOKUP($B113,Barrelmiles!$B$4:$I$205,AC$3,0)</f>
        <v>10352728764</v>
      </c>
      <c r="AE113" s="34">
        <f t="shared" si="15"/>
        <v>-124691587.66881095</v>
      </c>
      <c r="AF113" s="34">
        <f t="shared" si="16"/>
        <v>1152159986.8138721</v>
      </c>
      <c r="AG113" s="34">
        <f t="shared" si="17"/>
        <v>90179175.082421124</v>
      </c>
      <c r="AH113" s="34">
        <f t="shared" si="18"/>
        <v>-206897889.33639097</v>
      </c>
      <c r="AI113" s="34">
        <f t="shared" si="19"/>
        <v>545435018.94459546</v>
      </c>
    </row>
    <row r="114" spans="1:35" ht="16.8" x14ac:dyDescent="0.35">
      <c r="A114" s="33" t="s">
        <v>142</v>
      </c>
      <c r="B114" s="50">
        <v>269</v>
      </c>
      <c r="C114">
        <f>VLOOKUP($B114,OPEX!$B$4:$N$124,C$3,FALSE)</f>
        <v>-0.43917973992050846</v>
      </c>
      <c r="D114">
        <f>VLOOKUP($B114,CAPEX!$B$4:$N$124,D$3,FALSE)</f>
        <v>-0.21463249920685115</v>
      </c>
      <c r="E114">
        <f>VLOOKUP($B114,Ratio!$B$4:$M$126,11,FALSE)</f>
        <v>1</v>
      </c>
      <c r="F114">
        <f>VLOOKUP($B114,Ratio!$B$4:$M$126,12,FALSE)</f>
        <v>0</v>
      </c>
      <c r="G114" s="33">
        <f t="shared" si="10"/>
        <v>-0.43917973992050846</v>
      </c>
      <c r="H114">
        <f>VLOOKUP($B114,OPEX!$B$4:$N$124,H$3,FALSE)</f>
        <v>-0.27507396332240963</v>
      </c>
      <c r="I114" s="36">
        <f>VLOOKUP($B114,CAPEX!$B$4:$N$124,I$3,FALSE)</f>
        <v>-6.6657964971983549E-2</v>
      </c>
      <c r="J114" s="36">
        <f>VLOOKUP($B114,Ratio!$B$4:$M$126,11,FALSE)</f>
        <v>1</v>
      </c>
      <c r="K114" s="36">
        <f>VLOOKUP($B114,Ratio!$B$4:$M$126,12,FALSE)</f>
        <v>0</v>
      </c>
      <c r="L114" s="33">
        <f t="shared" si="11"/>
        <v>-0.27507396332240963</v>
      </c>
      <c r="M114" s="36">
        <f>VLOOKUP($B114,OPEX!$B$4:$N$124,M$3,FALSE)</f>
        <v>0.75628061394296908</v>
      </c>
      <c r="N114" s="36">
        <f>VLOOKUP($B114,CAPEX!$B$4:$N$124,N$3,FALSE)</f>
        <v>-0.14394610789340589</v>
      </c>
      <c r="O114" s="36">
        <f>VLOOKUP($B114,Ratio!$B$4:$M$126,11,FALSE)</f>
        <v>1</v>
      </c>
      <c r="P114" s="36">
        <f>VLOOKUP($B114,Ratio!$B$4:$M$126,12,FALSE)</f>
        <v>0</v>
      </c>
      <c r="Q114" s="33">
        <f t="shared" si="12"/>
        <v>0.75628061394296908</v>
      </c>
      <c r="R114" s="36">
        <f>VLOOKUP($B114,OPEX!$B$4:$N$124,R$3,FALSE)</f>
        <v>0.19486996401969567</v>
      </c>
      <c r="S114" s="36">
        <f>VLOOKUP($B114,CAPEX!$B$4:$N$124,S$3,FALSE)</f>
        <v>-0.15664378838664939</v>
      </c>
      <c r="T114" s="36">
        <f>VLOOKUP($B114,Ratio!$B$4:$M$126,11,FALSE)</f>
        <v>1</v>
      </c>
      <c r="U114" s="36">
        <f>VLOOKUP($B114,Ratio!$B$4:$M$126,12,FALSE)</f>
        <v>0</v>
      </c>
      <c r="V114" s="33">
        <f t="shared" si="13"/>
        <v>0.19486996401969567</v>
      </c>
      <c r="W114">
        <f>VLOOKUP($B114,OPEX!$B$4:$N$124,W$3,FALSE)</f>
        <v>3.5026857272797876</v>
      </c>
      <c r="X114">
        <f>VLOOKUP($B114,CAPEX!$B$4:$N$124,X$3,FALSE)</f>
        <v>0.70073067710653647</v>
      </c>
      <c r="Y114">
        <f>VLOOKUP($B114,Ratio!$B$4:$M$126,11,FALSE)</f>
        <v>1</v>
      </c>
      <c r="Z114">
        <f>VLOOKUP($B114,Ratio!$B$4:$M$126,12,FALSE)</f>
        <v>0</v>
      </c>
      <c r="AA114" s="34">
        <f t="shared" si="14"/>
        <v>3.5026857272797876</v>
      </c>
      <c r="AC114" s="37">
        <f>VLOOKUP($B114,Barrelmiles!$B$4:$I$205,AC$3,0)</f>
        <v>99165150</v>
      </c>
      <c r="AE114" s="34">
        <f t="shared" si="15"/>
        <v>-43551324.786178209</v>
      </c>
      <c r="AF114" s="34">
        <f t="shared" si="16"/>
        <v>-27277750.833961248</v>
      </c>
      <c r="AG114" s="34">
        <f t="shared" si="17"/>
        <v>74996680.523746625</v>
      </c>
      <c r="AH114" s="34">
        <f t="shared" si="18"/>
        <v>19324309.212507725</v>
      </c>
      <c r="AI114" s="34">
        <f t="shared" si="19"/>
        <v>347344355.54855925</v>
      </c>
    </row>
    <row r="115" spans="1:35" ht="16.8" x14ac:dyDescent="0.35">
      <c r="A115" s="33" t="s">
        <v>144</v>
      </c>
      <c r="B115" s="50">
        <v>272</v>
      </c>
      <c r="C115">
        <f>VLOOKUP($B115,OPEX!$B$4:$N$124,C$3,FALSE)</f>
        <v>0.20813927563059595</v>
      </c>
      <c r="D115">
        <f>VLOOKUP($B115,CAPEX!$B$4:$N$124,D$3,FALSE)</f>
        <v>4.2203475320183509E-2</v>
      </c>
      <c r="E115">
        <f>VLOOKUP($B115,Ratio!$B$4:$M$126,11,FALSE)</f>
        <v>0.29879841776446292</v>
      </c>
      <c r="F115">
        <f>VLOOKUP($B115,Ratio!$B$4:$M$126,12,FALSE)</f>
        <v>0.70120158223553708</v>
      </c>
      <c r="G115" s="33">
        <f t="shared" si="10"/>
        <v>9.1784829903414619E-2</v>
      </c>
      <c r="H115">
        <f>VLOOKUP($B115,OPEX!$B$4:$N$124,H$3,FALSE)</f>
        <v>-2.0504729116418714E-2</v>
      </c>
      <c r="I115" s="36">
        <f>VLOOKUP($B115,CAPEX!$B$4:$N$124,I$3,FALSE)</f>
        <v>-0.19863210331660561</v>
      </c>
      <c r="J115" s="36">
        <f>VLOOKUP($B115,Ratio!$B$4:$M$126,11,FALSE)</f>
        <v>0.29879841776446292</v>
      </c>
      <c r="K115" s="36">
        <f>VLOOKUP($B115,Ratio!$B$4:$M$126,12,FALSE)</f>
        <v>0.70120158223553708</v>
      </c>
      <c r="L115" s="33">
        <f t="shared" si="11"/>
        <v>-0.14540792574505135</v>
      </c>
      <c r="M115" s="36">
        <f>VLOOKUP($B115,OPEX!$B$4:$N$124,M$3,FALSE)</f>
        <v>-0.10938328822271706</v>
      </c>
      <c r="N115" s="36">
        <f>VLOOKUP($B115,CAPEX!$B$4:$N$124,N$3,FALSE)</f>
        <v>-0.33149366819752024</v>
      </c>
      <c r="O115" s="36">
        <f>VLOOKUP($B115,Ratio!$B$4:$M$126,11,FALSE)</f>
        <v>0.29879841776446292</v>
      </c>
      <c r="P115" s="36">
        <f>VLOOKUP($B115,Ratio!$B$4:$M$126,12,FALSE)</f>
        <v>0.70120158223553708</v>
      </c>
      <c r="Q115" s="33">
        <f t="shared" si="12"/>
        <v>-0.26512743809198541</v>
      </c>
      <c r="R115" s="36">
        <f>VLOOKUP($B115,OPEX!$B$4:$N$124,R$3,FALSE)</f>
        <v>-7.6119521173700119E-2</v>
      </c>
      <c r="S115" s="36">
        <f>VLOOKUP($B115,CAPEX!$B$4:$N$124,S$3,FALSE)</f>
        <v>-0.33901902309012233</v>
      </c>
      <c r="T115" s="36">
        <f>VLOOKUP($B115,Ratio!$B$4:$M$126,11,FALSE)</f>
        <v>0.29879841776446292</v>
      </c>
      <c r="U115" s="36">
        <f>VLOOKUP($B115,Ratio!$B$4:$M$126,12,FALSE)</f>
        <v>0.70120158223553708</v>
      </c>
      <c r="V115" s="33">
        <f t="shared" si="13"/>
        <v>-0.26046506788642998</v>
      </c>
      <c r="W115">
        <f>VLOOKUP($B115,OPEX!$B$4:$N$124,W$3,FALSE)</f>
        <v>2.2981851929001779E-2</v>
      </c>
      <c r="X115">
        <f>VLOOKUP($B115,CAPEX!$B$4:$N$124,X$3,FALSE)</f>
        <v>-0.31137610950352768</v>
      </c>
      <c r="Y115">
        <f>VLOOKUP($B115,Ratio!$B$4:$M$126,11,FALSE)</f>
        <v>0.29879841776446292</v>
      </c>
      <c r="Z115">
        <f>VLOOKUP($B115,Ratio!$B$4:$M$126,12,FALSE)</f>
        <v>0.70120158223553708</v>
      </c>
      <c r="AA115" s="34">
        <f t="shared" si="14"/>
        <v>-0.21147047966053656</v>
      </c>
      <c r="AC115" s="37">
        <f>VLOOKUP($B115,Barrelmiles!$B$4:$I$205,AC$3,0)</f>
        <v>187042800</v>
      </c>
      <c r="AE115" s="34">
        <f t="shared" si="15"/>
        <v>17167691.582658399</v>
      </c>
      <c r="AF115" s="34">
        <f t="shared" si="16"/>
        <v>-27197505.573546492</v>
      </c>
      <c r="AG115" s="34">
        <f t="shared" si="17"/>
        <v>-49590178.377551608</v>
      </c>
      <c r="AH115" s="34">
        <f t="shared" si="18"/>
        <v>-48718115.599667944</v>
      </c>
      <c r="AI115" s="34">
        <f t="shared" si="19"/>
        <v>-39554030.633049808</v>
      </c>
    </row>
    <row r="116" spans="1:35" ht="16.8" x14ac:dyDescent="0.35">
      <c r="A116" s="33" t="s">
        <v>146</v>
      </c>
      <c r="B116" s="50">
        <v>274</v>
      </c>
      <c r="C116">
        <f>VLOOKUP($B116,OPEX!$B$4:$N$124,C$3,FALSE)</f>
        <v>-0.36761097817072935</v>
      </c>
      <c r="D116">
        <f>VLOOKUP($B116,CAPEX!$B$4:$N$124,D$3,FALSE)</f>
        <v>-0.41928653948607503</v>
      </c>
      <c r="E116">
        <f>VLOOKUP($B116,Ratio!$B$4:$M$126,11,FALSE)</f>
        <v>0.83264787014166353</v>
      </c>
      <c r="F116">
        <f>VLOOKUP($B116,Ratio!$B$4:$M$126,12,FALSE)</f>
        <v>0.16735212985833647</v>
      </c>
      <c r="G116" s="33">
        <f t="shared" si="10"/>
        <v>-0.37625899341847752</v>
      </c>
      <c r="H116">
        <f>VLOOKUP($B116,OPEX!$B$4:$N$124,H$3,FALSE)</f>
        <v>-0.24933859982850556</v>
      </c>
      <c r="I116" s="36">
        <f>VLOOKUP($B116,CAPEX!$B$4:$N$124,I$3,FALSE)</f>
        <v>-0.45041045986346118</v>
      </c>
      <c r="J116" s="36">
        <f>VLOOKUP($B116,Ratio!$B$4:$M$126,11,FALSE)</f>
        <v>0.83264787014166353</v>
      </c>
      <c r="K116" s="36">
        <f>VLOOKUP($B116,Ratio!$B$4:$M$126,12,FALSE)</f>
        <v>0.16735212985833647</v>
      </c>
      <c r="L116" s="33">
        <f t="shared" si="11"/>
        <v>-0.28298840385993274</v>
      </c>
      <c r="M116" s="36">
        <f>VLOOKUP($B116,OPEX!$B$4:$N$124,M$3,FALSE)</f>
        <v>-8.0374124651158591E-2</v>
      </c>
      <c r="N116" s="36">
        <f>VLOOKUP($B116,CAPEX!$B$4:$N$124,N$3,FALSE)</f>
        <v>-0.52871357829988674</v>
      </c>
      <c r="O116" s="36">
        <f>VLOOKUP($B116,Ratio!$B$4:$M$126,11,FALSE)</f>
        <v>0.83264787014166353</v>
      </c>
      <c r="P116" s="36">
        <f>VLOOKUP($B116,Ratio!$B$4:$M$126,12,FALSE)</f>
        <v>0.16735212985833647</v>
      </c>
      <c r="Q116" s="33">
        <f t="shared" si="12"/>
        <v>-0.15540468711879618</v>
      </c>
      <c r="R116" s="36">
        <f>VLOOKUP($B116,OPEX!$B$4:$N$124,R$3,FALSE)</f>
        <v>-0.35449265172587785</v>
      </c>
      <c r="S116" s="36">
        <f>VLOOKUP($B116,CAPEX!$B$4:$N$124,S$3,FALSE)</f>
        <v>-0.54011800150516198</v>
      </c>
      <c r="T116" s="36">
        <f>VLOOKUP($B116,Ratio!$B$4:$M$126,11,FALSE)</f>
        <v>0.83264787014166353</v>
      </c>
      <c r="U116" s="36">
        <f>VLOOKUP($B116,Ratio!$B$4:$M$126,12,FALSE)</f>
        <v>0.16735212985833647</v>
      </c>
      <c r="V116" s="33">
        <f t="shared" si="13"/>
        <v>-0.3855574493671397</v>
      </c>
      <c r="W116">
        <f>VLOOKUP($B116,OPEX!$B$4:$N$124,W$3,FALSE)</f>
        <v>-0.3168038929886407</v>
      </c>
      <c r="X116">
        <f>VLOOKUP($B116,CAPEX!$B$4:$N$124,X$3,FALSE)</f>
        <v>-0.55261298695954653</v>
      </c>
      <c r="Y116">
        <f>VLOOKUP($B116,Ratio!$B$4:$M$126,11,FALSE)</f>
        <v>0.83264787014166353</v>
      </c>
      <c r="Z116">
        <f>VLOOKUP($B116,Ratio!$B$4:$M$126,12,FALSE)</f>
        <v>0.16735212985833647</v>
      </c>
      <c r="AA116" s="34">
        <f t="shared" si="14"/>
        <v>-0.35626704710463641</v>
      </c>
      <c r="AC116" s="37">
        <f>VLOOKUP($B116,Barrelmiles!$B$4:$I$205,AC$3,0)</f>
        <v>1631961875</v>
      </c>
      <c r="AE116" s="34">
        <f t="shared" si="15"/>
        <v>-614040332.38483119</v>
      </c>
      <c r="AF116" s="34">
        <f t="shared" si="16"/>
        <v>-461826286.16651309</v>
      </c>
      <c r="AG116" s="34">
        <f t="shared" si="17"/>
        <v>-253614524.57417896</v>
      </c>
      <c r="AH116" s="34">
        <f t="shared" si="18"/>
        <v>-629215057.98941493</v>
      </c>
      <c r="AI116" s="34">
        <f t="shared" si="19"/>
        <v>-581414238.19359577</v>
      </c>
    </row>
    <row r="117" spans="1:35" ht="16.8" x14ac:dyDescent="0.35">
      <c r="A117" s="33" t="s">
        <v>147</v>
      </c>
      <c r="B117" s="50">
        <v>275</v>
      </c>
      <c r="C117">
        <f>VLOOKUP($B117,OPEX!$B$4:$N$124,C$3,FALSE)</f>
        <v>-0.11714217761313109</v>
      </c>
      <c r="D117">
        <f>VLOOKUP($B117,CAPEX!$B$4:$N$124,D$3,FALSE)</f>
        <v>-0.29758574372368124</v>
      </c>
      <c r="E117">
        <f>VLOOKUP($B117,Ratio!$B$4:$M$126,11,FALSE)</f>
        <v>0.55822752402821896</v>
      </c>
      <c r="F117">
        <f>VLOOKUP($B117,Ratio!$B$4:$M$126,12,FALSE)</f>
        <v>0.44177247597178104</v>
      </c>
      <c r="G117" s="33">
        <f t="shared" si="10"/>
        <v>-0.19685717858696658</v>
      </c>
      <c r="H117">
        <f>VLOOKUP($B117,OPEX!$B$4:$N$124,H$3,FALSE)</f>
        <v>-0.21247929108517202</v>
      </c>
      <c r="I117" s="36">
        <f>VLOOKUP($B117,CAPEX!$B$4:$N$124,I$3,FALSE)</f>
        <v>-0.38426249391130324</v>
      </c>
      <c r="J117" s="36">
        <f>VLOOKUP($B117,Ratio!$B$4:$M$126,11,FALSE)</f>
        <v>0.55822752402821896</v>
      </c>
      <c r="K117" s="36">
        <f>VLOOKUP($B117,Ratio!$B$4:$M$126,12,FALSE)</f>
        <v>0.44177247597178104</v>
      </c>
      <c r="L117" s="33">
        <f t="shared" si="11"/>
        <v>-0.28836838192803466</v>
      </c>
      <c r="M117" s="36">
        <f>VLOOKUP($B117,OPEX!$B$4:$N$124,M$3,FALSE)</f>
        <v>-9.8468402391463414E-2</v>
      </c>
      <c r="N117" s="36">
        <f>VLOOKUP($B117,CAPEX!$B$4:$N$124,N$3,FALSE)</f>
        <v>-0.39409085206397276</v>
      </c>
      <c r="O117" s="36">
        <f>VLOOKUP($B117,Ratio!$B$4:$M$126,11,FALSE)</f>
        <v>0.55822752402821896</v>
      </c>
      <c r="P117" s="36">
        <f>VLOOKUP($B117,Ratio!$B$4:$M$126,12,FALSE)</f>
        <v>0.44177247597178104</v>
      </c>
      <c r="Q117" s="33">
        <f t="shared" si="12"/>
        <v>-0.22906626393613111</v>
      </c>
      <c r="R117" s="36">
        <f>VLOOKUP($B117,OPEX!$B$4:$N$124,R$3,FALSE)</f>
        <v>0.11991191704158864</v>
      </c>
      <c r="S117" s="36">
        <f>VLOOKUP($B117,CAPEX!$B$4:$N$124,S$3,FALSE)</f>
        <v>-0.17385123945565015</v>
      </c>
      <c r="T117" s="36">
        <f>VLOOKUP($B117,Ratio!$B$4:$M$126,11,FALSE)</f>
        <v>0.55822752402821896</v>
      </c>
      <c r="U117" s="36">
        <f>VLOOKUP($B117,Ratio!$B$4:$M$126,12,FALSE)</f>
        <v>0.44177247597178104</v>
      </c>
      <c r="V117" s="33">
        <f t="shared" si="13"/>
        <v>-9.8645599534823436E-3</v>
      </c>
      <c r="W117">
        <f>VLOOKUP($B117,OPEX!$B$4:$N$124,W$3,FALSE)</f>
        <v>0.54380852948029035</v>
      </c>
      <c r="X117">
        <f>VLOOKUP($B117,CAPEX!$B$4:$N$124,X$3,FALSE)</f>
        <v>8.186657399800068E-2</v>
      </c>
      <c r="Y117">
        <f>VLOOKUP($B117,Ratio!$B$4:$M$126,11,FALSE)</f>
        <v>0.55822752402821896</v>
      </c>
      <c r="Z117">
        <f>VLOOKUP($B117,Ratio!$B$4:$M$126,12,FALSE)</f>
        <v>0.44177247597178104</v>
      </c>
      <c r="AA117" s="34">
        <f t="shared" si="14"/>
        <v>0.339735288051633</v>
      </c>
      <c r="AC117" s="37">
        <f>VLOOKUP($B117,Barrelmiles!$B$4:$I$205,AC$3,0)</f>
        <v>18806092544</v>
      </c>
      <c r="AE117" s="34">
        <f t="shared" si="15"/>
        <v>-3702114318.4572287</v>
      </c>
      <c r="AF117" s="34">
        <f t="shared" si="16"/>
        <v>-5423082477.3021564</v>
      </c>
      <c r="AG117" s="34">
        <f t="shared" si="17"/>
        <v>-4307841358.2912111</v>
      </c>
      <c r="AH117" s="34">
        <f t="shared" si="18"/>
        <v>-185513827.39102527</v>
      </c>
      <c r="AI117" s="34">
        <f t="shared" si="19"/>
        <v>6389093267.5615072</v>
      </c>
    </row>
    <row r="118" spans="1:35" ht="16.8" x14ac:dyDescent="0.35">
      <c r="A118" s="33" t="s">
        <v>149</v>
      </c>
      <c r="B118" s="50">
        <v>277</v>
      </c>
      <c r="C118">
        <f>VLOOKUP($B118,OPEX!$B$4:$N$124,C$3,FALSE)</f>
        <v>-7.4784202980293854E-2</v>
      </c>
      <c r="D118">
        <f>VLOOKUP($B118,CAPEX!$B$4:$N$124,D$3,FALSE)</f>
        <v>-0.16544869028412015</v>
      </c>
      <c r="E118">
        <f>VLOOKUP($B118,Ratio!$B$4:$M$126,11,FALSE)</f>
        <v>0.53092351103208668</v>
      </c>
      <c r="F118">
        <f>VLOOKUP($B118,Ratio!$B$4:$M$126,12,FALSE)</f>
        <v>0.46907648896791332</v>
      </c>
      <c r="G118" s="33">
        <f t="shared" si="10"/>
        <v>-0.11731278235884865</v>
      </c>
      <c r="H118">
        <f>VLOOKUP($B118,OPEX!$B$4:$N$124,H$3,FALSE)</f>
        <v>-0.24775202255108694</v>
      </c>
      <c r="I118" s="36">
        <f>VLOOKUP($B118,CAPEX!$B$4:$N$124,I$3,FALSE)</f>
        <v>-0.23839910473012599</v>
      </c>
      <c r="J118" s="36">
        <f>VLOOKUP($B118,Ratio!$B$4:$M$126,11,FALSE)</f>
        <v>0.53092351103208668</v>
      </c>
      <c r="K118" s="36">
        <f>VLOOKUP($B118,Ratio!$B$4:$M$126,12,FALSE)</f>
        <v>0.46907648896791332</v>
      </c>
      <c r="L118" s="33">
        <f t="shared" si="11"/>
        <v>-0.24336478869802514</v>
      </c>
      <c r="M118" s="36">
        <f>VLOOKUP($B118,OPEX!$B$4:$N$124,M$3,FALSE)</f>
        <v>-0.27550252570896666</v>
      </c>
      <c r="N118" s="36">
        <f>VLOOKUP($B118,CAPEX!$B$4:$N$124,N$3,FALSE)</f>
        <v>-0.26543998687995496</v>
      </c>
      <c r="O118" s="36">
        <f>VLOOKUP($B118,Ratio!$B$4:$M$126,11,FALSE)</f>
        <v>0.53092351103208668</v>
      </c>
      <c r="P118" s="36">
        <f>VLOOKUP($B118,Ratio!$B$4:$M$126,12,FALSE)</f>
        <v>0.46907648896791332</v>
      </c>
      <c r="Q118" s="33">
        <f t="shared" si="12"/>
        <v>-0.27078242532495056</v>
      </c>
      <c r="R118" s="36">
        <f>VLOOKUP($B118,OPEX!$B$4:$N$124,R$3,FALSE)</f>
        <v>-0.1407174133710917</v>
      </c>
      <c r="S118" s="36">
        <f>VLOOKUP($B118,CAPEX!$B$4:$N$124,S$3,FALSE)</f>
        <v>-0.16672746868935898</v>
      </c>
      <c r="T118" s="36">
        <f>VLOOKUP($B118,Ratio!$B$4:$M$126,11,FALSE)</f>
        <v>0.53092351103208668</v>
      </c>
      <c r="U118" s="36">
        <f>VLOOKUP($B118,Ratio!$B$4:$M$126,12,FALSE)</f>
        <v>0.46907648896791332</v>
      </c>
      <c r="V118" s="33">
        <f t="shared" si="13"/>
        <v>-0.15291811879764572</v>
      </c>
      <c r="W118">
        <f>VLOOKUP($B118,OPEX!$B$4:$N$124,W$3,FALSE)</f>
        <v>-0.18861606155971461</v>
      </c>
      <c r="X118">
        <f>VLOOKUP($B118,CAPEX!$B$4:$N$124,X$3,FALSE)</f>
        <v>-0.20845170145693798</v>
      </c>
      <c r="Y118">
        <f>VLOOKUP($B118,Ratio!$B$4:$M$126,11,FALSE)</f>
        <v>0.53092351103208668</v>
      </c>
      <c r="Z118">
        <f>VLOOKUP($B118,Ratio!$B$4:$M$126,12,FALSE)</f>
        <v>0.46907648896791332</v>
      </c>
      <c r="AA118" s="34">
        <f t="shared" si="14"/>
        <v>-0.19792049387913602</v>
      </c>
      <c r="AC118" s="37">
        <f>VLOOKUP($B118,Barrelmiles!$B$4:$I$205,AC$3,0)</f>
        <v>2036415678</v>
      </c>
      <c r="AE118" s="34">
        <f t="shared" si="15"/>
        <v>-238897589.2253612</v>
      </c>
      <c r="AF118" s="34">
        <f t="shared" si="16"/>
        <v>-495591871.17781562</v>
      </c>
      <c r="AG118" s="34">
        <f t="shared" si="17"/>
        <v>-551425576.25859356</v>
      </c>
      <c r="AH118" s="34">
        <f t="shared" si="18"/>
        <v>-311404854.56979227</v>
      </c>
      <c r="AI118" s="34">
        <f t="shared" si="19"/>
        <v>-403048396.7329756</v>
      </c>
    </row>
    <row r="119" spans="1:35" ht="16.8" x14ac:dyDescent="0.35">
      <c r="A119" s="33" t="s">
        <v>150</v>
      </c>
      <c r="B119" s="50">
        <v>278</v>
      </c>
      <c r="C119">
        <f>VLOOKUP($B119,OPEX!$B$4:$N$124,C$3,FALSE)</f>
        <v>0.19308809278714784</v>
      </c>
      <c r="D119">
        <f>VLOOKUP($B119,CAPEX!$B$4:$N$124,D$3,FALSE)</f>
        <v>-0.54364087667590788</v>
      </c>
      <c r="E119">
        <f>VLOOKUP($B119,Ratio!$B$4:$M$126,11,FALSE)</f>
        <v>0.29581401467714702</v>
      </c>
      <c r="F119">
        <f>VLOOKUP($B119,Ratio!$B$4:$M$126,12,FALSE)</f>
        <v>0.70418598532285293</v>
      </c>
      <c r="G119" s="33">
        <f t="shared" si="10"/>
        <v>-0.32570612249008413</v>
      </c>
      <c r="H119">
        <f>VLOOKUP($B119,OPEX!$B$4:$N$124,H$3,FALSE)</f>
        <v>-3.893670034609005E-2</v>
      </c>
      <c r="I119" s="36">
        <f>VLOOKUP($B119,CAPEX!$B$4:$N$124,I$3,FALSE)</f>
        <v>-0.64673231222189775</v>
      </c>
      <c r="J119" s="36">
        <f>VLOOKUP($B119,Ratio!$B$4:$M$126,11,FALSE)</f>
        <v>0.29581401467714702</v>
      </c>
      <c r="K119" s="36">
        <f>VLOOKUP($B119,Ratio!$B$4:$M$126,12,FALSE)</f>
        <v>0.70418598532285293</v>
      </c>
      <c r="L119" s="33">
        <f t="shared" si="11"/>
        <v>-0.46693785216976202</v>
      </c>
      <c r="M119" s="36">
        <f>VLOOKUP($B119,OPEX!$B$4:$N$124,M$3,FALSE)</f>
        <v>-0.35608991571351106</v>
      </c>
      <c r="N119" s="36">
        <f>VLOOKUP($B119,CAPEX!$B$4:$N$124,N$3,FALSE)</f>
        <v>-0.78100312940443961</v>
      </c>
      <c r="O119" s="36">
        <f>VLOOKUP($B119,Ratio!$B$4:$M$126,11,FALSE)</f>
        <v>0.29581401467714702</v>
      </c>
      <c r="P119" s="36">
        <f>VLOOKUP($B119,Ratio!$B$4:$M$126,12,FALSE)</f>
        <v>0.70418598532285293</v>
      </c>
      <c r="Q119" s="33">
        <f t="shared" si="12"/>
        <v>-0.65530784577315748</v>
      </c>
      <c r="R119" s="36">
        <f>VLOOKUP($B119,OPEX!$B$4:$N$124,R$3,FALSE)</f>
        <v>-0.34900354876769069</v>
      </c>
      <c r="S119" s="36">
        <f>VLOOKUP($B119,CAPEX!$B$4:$N$124,S$3,FALSE)</f>
        <v>-0.73211480324648404</v>
      </c>
      <c r="T119" s="36">
        <f>VLOOKUP($B119,Ratio!$B$4:$M$126,11,FALSE)</f>
        <v>0.29581401467714702</v>
      </c>
      <c r="U119" s="36">
        <f>VLOOKUP($B119,Ratio!$B$4:$M$126,12,FALSE)</f>
        <v>0.70418598532285293</v>
      </c>
      <c r="V119" s="33">
        <f t="shared" si="13"/>
        <v>-0.61878512499111404</v>
      </c>
      <c r="W119">
        <f>VLOOKUP($B119,OPEX!$B$4:$N$124,W$3,FALSE)</f>
        <v>-0.57519344532753691</v>
      </c>
      <c r="X119">
        <f>VLOOKUP($B119,CAPEX!$B$4:$N$124,X$3,FALSE)</f>
        <v>-0.78427653732783598</v>
      </c>
      <c r="Y119">
        <f>VLOOKUP($B119,Ratio!$B$4:$M$126,11,FALSE)</f>
        <v>0.29581401467714702</v>
      </c>
      <c r="Z119">
        <f>VLOOKUP($B119,Ratio!$B$4:$M$126,12,FALSE)</f>
        <v>0.70418598532285293</v>
      </c>
      <c r="AA119" s="34">
        <f t="shared" si="14"/>
        <v>-0.72242682848211615</v>
      </c>
      <c r="AC119" s="37">
        <f>VLOOKUP($B119,Barrelmiles!$B$4:$I$205,AC$3,0)</f>
        <v>2347220373</v>
      </c>
      <c r="AE119" s="34">
        <f t="shared" si="15"/>
        <v>-764504046.31955898</v>
      </c>
      <c r="AF119" s="34">
        <f t="shared" si="16"/>
        <v>-1096006039.5377276</v>
      </c>
      <c r="AG119" s="34">
        <f t="shared" si="17"/>
        <v>-1538151926.1854973</v>
      </c>
      <c r="AH119" s="34">
        <f t="shared" si="18"/>
        <v>-1452425051.8884943</v>
      </c>
      <c r="AI119" s="34">
        <f t="shared" si="19"/>
        <v>-1695694969.8149996</v>
      </c>
    </row>
    <row r="120" spans="1:35" ht="16.8" x14ac:dyDescent="0.35">
      <c r="A120" s="33" t="s">
        <v>151</v>
      </c>
      <c r="B120" s="50">
        <v>279</v>
      </c>
      <c r="C120">
        <f>VLOOKUP($B120,OPEX!$B$4:$N$124,C$3,FALSE)</f>
        <v>-2.0821174978014979E-2</v>
      </c>
      <c r="D120">
        <f>VLOOKUP($B120,CAPEX!$B$4:$N$124,D$3,FALSE)</f>
        <v>-0.7615031590842809</v>
      </c>
      <c r="E120">
        <f>VLOOKUP($B120,Ratio!$B$4:$M$126,11,FALSE)</f>
        <v>0.96678997067131978</v>
      </c>
      <c r="F120">
        <f>VLOOKUP($B120,Ratio!$B$4:$M$126,12,FALSE)</f>
        <v>3.3210029328680224E-2</v>
      </c>
      <c r="G120" s="33">
        <f t="shared" si="10"/>
        <v>-4.5419245393409136E-2</v>
      </c>
      <c r="H120">
        <f>VLOOKUP($B120,OPEX!$B$4:$N$124,H$3,FALSE)</f>
        <v>-1.5505935657569663E-4</v>
      </c>
      <c r="I120" s="36">
        <f>VLOOKUP($B120,CAPEX!$B$4:$N$124,I$3,FALSE)</f>
        <v>-0.87003716770085937</v>
      </c>
      <c r="J120" s="36">
        <f>VLOOKUP($B120,Ratio!$B$4:$M$126,11,FALSE)</f>
        <v>0.96678997067131978</v>
      </c>
      <c r="K120" s="36">
        <f>VLOOKUP($B120,Ratio!$B$4:$M$126,12,FALSE)</f>
        <v>3.3210029328680224E-2</v>
      </c>
      <c r="L120" s="33">
        <f t="shared" si="11"/>
        <v>-2.9043869687183543E-2</v>
      </c>
      <c r="M120" s="36">
        <f>VLOOKUP($B120,OPEX!$B$4:$N$124,M$3,FALSE)</f>
        <v>1.6454108646301334E-2</v>
      </c>
      <c r="N120" s="36">
        <f>VLOOKUP($B120,CAPEX!$B$4:$N$124,N$3,FALSE)</f>
        <v>-0.9120879418562724</v>
      </c>
      <c r="O120" s="36">
        <f>VLOOKUP($B120,Ratio!$B$4:$M$126,11,FALSE)</f>
        <v>0.96678997067131978</v>
      </c>
      <c r="P120" s="36">
        <f>VLOOKUP($B120,Ratio!$B$4:$M$126,12,FALSE)</f>
        <v>3.3210029328680224E-2</v>
      </c>
      <c r="Q120" s="33">
        <f t="shared" si="12"/>
        <v>-1.4382800083802012E-2</v>
      </c>
      <c r="R120" s="36">
        <f>VLOOKUP($B120,OPEX!$B$4:$N$124,R$3,FALSE)</f>
        <v>8.1974446270089152E-2</v>
      </c>
      <c r="S120" s="36">
        <f>VLOOKUP($B120,CAPEX!$B$4:$N$124,S$3,FALSE)</f>
        <v>-0.91629999680159202</v>
      </c>
      <c r="T120" s="36">
        <f>VLOOKUP($B120,Ratio!$B$4:$M$126,11,FALSE)</f>
        <v>0.96678997067131978</v>
      </c>
      <c r="U120" s="36">
        <f>VLOOKUP($B120,Ratio!$B$4:$M$126,12,FALSE)</f>
        <v>3.3210029328680224E-2</v>
      </c>
      <c r="V120" s="33">
        <f t="shared" si="13"/>
        <v>4.882172273760671E-2</v>
      </c>
      <c r="W120">
        <f>VLOOKUP($B120,OPEX!$B$4:$N$124,W$3,FALSE)</f>
        <v>0.10027212006117997</v>
      </c>
      <c r="X120">
        <f>VLOOKUP($B120,CAPEX!$B$4:$N$124,X$3,FALSE)</f>
        <v>-0.91467197282089063</v>
      </c>
      <c r="Y120">
        <f>VLOOKUP($B120,Ratio!$B$4:$M$126,11,FALSE)</f>
        <v>0.96678997067131978</v>
      </c>
      <c r="Z120">
        <f>VLOOKUP($B120,Ratio!$B$4:$M$126,12,FALSE)</f>
        <v>3.3210029328680224E-2</v>
      </c>
      <c r="AA120" s="34">
        <f t="shared" si="14"/>
        <v>6.6565796969595664E-2</v>
      </c>
      <c r="AC120" s="37">
        <f>VLOOKUP($B120,Barrelmiles!$B$4:$I$205,AC$3,0)</f>
        <v>189238347</v>
      </c>
      <c r="AE120" s="34">
        <f t="shared" si="15"/>
        <v>-8595062.9202361088</v>
      </c>
      <c r="AF120" s="34">
        <f t="shared" si="16"/>
        <v>-5496213.8900860203</v>
      </c>
      <c r="AG120" s="34">
        <f t="shared" si="17"/>
        <v>-2721777.313090154</v>
      </c>
      <c r="AH120" s="34">
        <f t="shared" si="18"/>
        <v>9238942.1085570082</v>
      </c>
      <c r="AI120" s="34">
        <f t="shared" si="19"/>
        <v>12596801.385263892</v>
      </c>
    </row>
    <row r="121" spans="1:35" ht="16.8" x14ac:dyDescent="0.35">
      <c r="A121" s="33" t="s">
        <v>152</v>
      </c>
      <c r="B121" s="50">
        <v>280</v>
      </c>
      <c r="C121">
        <f>VLOOKUP($B121,OPEX!$B$4:$N$124,C$3,FALSE)</f>
        <v>6.5988320939239009E-2</v>
      </c>
      <c r="D121">
        <f>VLOOKUP($B121,CAPEX!$B$4:$N$124,D$3,FALSE)</f>
        <v>-0.67478608078286373</v>
      </c>
      <c r="E121">
        <f>VLOOKUP($B121,Ratio!$B$4:$M$126,11,FALSE)</f>
        <v>0.36960952561433846</v>
      </c>
      <c r="F121">
        <f>VLOOKUP($B121,Ratio!$B$4:$M$126,12,FALSE)</f>
        <v>0.63039047438566154</v>
      </c>
      <c r="G121" s="33">
        <f t="shared" si="10"/>
        <v>-0.40098880557511191</v>
      </c>
      <c r="H121">
        <f>VLOOKUP($B121,OPEX!$B$4:$N$124,H$3,FALSE)</f>
        <v>0.21207397130509487</v>
      </c>
      <c r="I121" s="36">
        <f>VLOOKUP($B121,CAPEX!$B$4:$N$124,I$3,FALSE)</f>
        <v>-0.68194524397834455</v>
      </c>
      <c r="J121" s="36">
        <f>VLOOKUP($B121,Ratio!$B$4:$M$126,11,FALSE)</f>
        <v>0.36960952561433846</v>
      </c>
      <c r="K121" s="36">
        <f>VLOOKUP($B121,Ratio!$B$4:$M$126,12,FALSE)</f>
        <v>0.63039047438566154</v>
      </c>
      <c r="L121" s="33">
        <f t="shared" si="11"/>
        <v>-0.35150722592732936</v>
      </c>
      <c r="M121" s="36">
        <f>VLOOKUP($B121,OPEX!$B$4:$N$124,M$3,FALSE)</f>
        <v>0.42825664499922039</v>
      </c>
      <c r="N121" s="36">
        <f>VLOOKUP($B121,CAPEX!$B$4:$N$124,N$3,FALSE)</f>
        <v>-0.58951222205135423</v>
      </c>
      <c r="O121" s="36">
        <f>VLOOKUP($B121,Ratio!$B$4:$M$126,11,FALSE)</f>
        <v>0.36960952561433846</v>
      </c>
      <c r="P121" s="36">
        <f>VLOOKUP($B121,Ratio!$B$4:$M$126,12,FALSE)</f>
        <v>0.63039047438566154</v>
      </c>
      <c r="Q121" s="33">
        <f t="shared" si="12"/>
        <v>-0.21333515391574862</v>
      </c>
      <c r="R121" s="36">
        <f>VLOOKUP($B121,OPEX!$B$4:$N$124,R$3,FALSE)</f>
        <v>4.2943579584583232E-2</v>
      </c>
      <c r="S121" s="36">
        <f>VLOOKUP($B121,CAPEX!$B$4:$N$124,S$3,FALSE)</f>
        <v>-0.71146252714659997</v>
      </c>
      <c r="T121" s="36">
        <f>VLOOKUP($B121,Ratio!$B$4:$M$126,11,FALSE)</f>
        <v>0.36960952561433846</v>
      </c>
      <c r="U121" s="36">
        <f>VLOOKUP($B121,Ratio!$B$4:$M$126,12,FALSE)</f>
        <v>0.63039047438566154</v>
      </c>
      <c r="V121" s="33">
        <f t="shared" si="13"/>
        <v>-0.43262684391712736</v>
      </c>
      <c r="W121">
        <f>VLOOKUP($B121,OPEX!$B$4:$N$124,W$3,FALSE)</f>
        <v>0.33479497838547939</v>
      </c>
      <c r="X121">
        <f>VLOOKUP($B121,CAPEX!$B$4:$N$124,X$3,FALSE)</f>
        <v>-0.6697657527352191</v>
      </c>
      <c r="Y121">
        <f>VLOOKUP($B121,Ratio!$B$4:$M$126,11,FALSE)</f>
        <v>0.36960952561433846</v>
      </c>
      <c r="Z121">
        <f>VLOOKUP($B121,Ratio!$B$4:$M$126,12,FALSE)</f>
        <v>0.63039047438566154</v>
      </c>
      <c r="AA121" s="34">
        <f t="shared" si="14"/>
        <v>-0.29847053745490471</v>
      </c>
      <c r="AC121" s="37">
        <f>VLOOKUP($B121,Barrelmiles!$B$4:$I$205,AC$3,0)</f>
        <v>279681706</v>
      </c>
      <c r="AE121" s="34">
        <f>G121*$AC121</f>
        <v>-112149233.23014961</v>
      </c>
      <c r="AF121" s="34">
        <f t="shared" si="16"/>
        <v>-98310140.618682906</v>
      </c>
      <c r="AG121" s="34">
        <f t="shared" si="17"/>
        <v>-59665939.796929151</v>
      </c>
      <c r="AH121" s="34">
        <f t="shared" si="18"/>
        <v>-120997813.7681379</v>
      </c>
      <c r="AI121" s="34">
        <f t="shared" si="19"/>
        <v>-83476749.10612464</v>
      </c>
    </row>
    <row r="122" spans="1:35" ht="16.8" x14ac:dyDescent="0.35">
      <c r="A122" s="33" t="s">
        <v>159</v>
      </c>
      <c r="B122" s="50">
        <v>289</v>
      </c>
      <c r="C122">
        <f>VLOOKUP($B122,OPEX!$B$4:$N$124,C$3,FALSE)</f>
        <v>-8.6346401620532365E-2</v>
      </c>
      <c r="D122">
        <f>VLOOKUP($B122,CAPEX!$B$4:$N$124,D$3,FALSE)</f>
        <v>-0.15921256800564704</v>
      </c>
      <c r="E122">
        <f>VLOOKUP($B122,Ratio!$B$4:$M$126,11,FALSE)</f>
        <v>0.39545337498199468</v>
      </c>
      <c r="F122">
        <f>VLOOKUP($B122,Ratio!$B$4:$M$126,12,FALSE)</f>
        <v>0.60454662501800538</v>
      </c>
      <c r="G122" s="33">
        <f t="shared" si="10"/>
        <v>-0.13039739658665389</v>
      </c>
      <c r="H122">
        <f>VLOOKUP($B122,OPEX!$B$4:$N$124,H$3,FALSE)</f>
        <v>5.3094547316563906E-2</v>
      </c>
      <c r="I122" s="36">
        <f>VLOOKUP($B122,CAPEX!$B$4:$N$124,I$3,FALSE)</f>
        <v>-0.12974747774583142</v>
      </c>
      <c r="J122" s="36">
        <f>VLOOKUP($B122,Ratio!$B$4:$M$126,11,FALSE)</f>
        <v>0.39545337498199468</v>
      </c>
      <c r="K122" s="36">
        <f>VLOOKUP($B122,Ratio!$B$4:$M$126,12,FALSE)</f>
        <v>0.60454662501800538</v>
      </c>
      <c r="L122" s="33">
        <f t="shared" si="11"/>
        <v>-5.7441981846364745E-2</v>
      </c>
      <c r="M122" s="36">
        <f>VLOOKUP($B122,OPEX!$B$4:$N$124,M$3,FALSE)</f>
        <v>-5.7075295079351239E-2</v>
      </c>
      <c r="N122" s="36">
        <f>VLOOKUP($B122,CAPEX!$B$4:$N$124,N$3,FALSE)</f>
        <v>-0.24356806187151625</v>
      </c>
      <c r="O122" s="36">
        <f>VLOOKUP($B122,Ratio!$B$4:$M$126,11,FALSE)</f>
        <v>0.39545337498199468</v>
      </c>
      <c r="P122" s="36">
        <f>VLOOKUP($B122,Ratio!$B$4:$M$126,12,FALSE)</f>
        <v>0.60454662501800538</v>
      </c>
      <c r="Q122" s="33">
        <f t="shared" si="12"/>
        <v>-0.16981886783382455</v>
      </c>
      <c r="R122" s="36">
        <f>VLOOKUP($B122,OPEX!$B$4:$N$124,R$3,FALSE)</f>
        <v>-8.1994628560092431E-2</v>
      </c>
      <c r="S122" s="36">
        <f>VLOOKUP($B122,CAPEX!$B$4:$N$124,S$3,FALSE)</f>
        <v>-0.32121984428226008</v>
      </c>
      <c r="T122" s="36">
        <f>VLOOKUP($B122,Ratio!$B$4:$M$126,11,FALSE)</f>
        <v>0.39545337498199468</v>
      </c>
      <c r="U122" s="36">
        <f>VLOOKUP($B122,Ratio!$B$4:$M$126,12,FALSE)</f>
        <v>0.60454662501800538</v>
      </c>
      <c r="V122" s="33">
        <f t="shared" si="13"/>
        <v>-0.22661742534413318</v>
      </c>
      <c r="W122">
        <f>VLOOKUP($B122,OPEX!$B$4:$N$124,W$3,FALSE)</f>
        <v>-1.803422281389894E-2</v>
      </c>
      <c r="X122">
        <f>VLOOKUP($B122,CAPEX!$B$4:$N$124,X$3,FALSE)</f>
        <v>-0.38403490810976065</v>
      </c>
      <c r="Y122">
        <f>VLOOKUP($B122,Ratio!$B$4:$M$126,11,FALSE)</f>
        <v>0.39545337498199468</v>
      </c>
      <c r="Z122">
        <f>VLOOKUP($B122,Ratio!$B$4:$M$126,12,FALSE)</f>
        <v>0.60454662501800538</v>
      </c>
      <c r="AA122" s="34">
        <f t="shared" si="14"/>
        <v>-0.23929870186378924</v>
      </c>
      <c r="AC122" s="37">
        <f>VLOOKUP($B122,Barrelmiles!$B$4:$I$205,AC$3,0)</f>
        <v>1647065264</v>
      </c>
      <c r="AE122" s="34">
        <f t="shared" si="15"/>
        <v>-214773022.4339098</v>
      </c>
      <c r="AF122" s="34">
        <f t="shared" si="16"/>
        <v>-94610692.994465962</v>
      </c>
      <c r="AG122" s="34">
        <f t="shared" si="17"/>
        <v>-279702758.38089931</v>
      </c>
      <c r="AH122" s="34">
        <f t="shared" si="18"/>
        <v>-373253689.50143498</v>
      </c>
      <c r="AI122" s="34">
        <f t="shared" si="19"/>
        <v>-394140579.5601393</v>
      </c>
    </row>
    <row r="123" spans="1:35" ht="16.8" x14ac:dyDescent="0.35">
      <c r="A123" s="33" t="s">
        <v>161</v>
      </c>
      <c r="B123" s="50">
        <v>292</v>
      </c>
      <c r="C123">
        <f>VLOOKUP($B123,OPEX!$B$4:$N$124,C$3,FALSE)</f>
        <v>-0.42231700631820607</v>
      </c>
      <c r="D123">
        <f>VLOOKUP($B123,CAPEX!$B$4:$N$124,D$3,FALSE)</f>
        <v>-0.13241711005821399</v>
      </c>
      <c r="E123">
        <f>VLOOKUP($B123,Ratio!$B$4:$M$126,11,FALSE)</f>
        <v>0.5279351281884952</v>
      </c>
      <c r="F123">
        <f>VLOOKUP($B123,Ratio!$B$4:$M$126,12,FALSE)</f>
        <v>0.4720648718115048</v>
      </c>
      <c r="G123" s="33">
        <f t="shared" si="10"/>
        <v>-0.28546544895206438</v>
      </c>
      <c r="H123">
        <f>VLOOKUP($B123,OPEX!$B$4:$N$124,H$3,FALSE)</f>
        <v>-0.31131229145783512</v>
      </c>
      <c r="I123" s="36">
        <f>VLOOKUP($B123,CAPEX!$B$4:$N$124,I$3,FALSE)</f>
        <v>-1.5203079539716436E-2</v>
      </c>
      <c r="J123" s="36">
        <f>VLOOKUP($B123,Ratio!$B$4:$M$126,11,FALSE)</f>
        <v>0.5279351281884952</v>
      </c>
      <c r="K123" s="36">
        <f>VLOOKUP($B123,Ratio!$B$4:$M$126,12,FALSE)</f>
        <v>0.4720648718115048</v>
      </c>
      <c r="L123" s="33">
        <f t="shared" si="11"/>
        <v>-0.17152953429150269</v>
      </c>
      <c r="M123" s="36">
        <f>VLOOKUP($B123,OPEX!$B$4:$N$124,M$3,FALSE)</f>
        <v>-0.29141877960033974</v>
      </c>
      <c r="N123" s="36">
        <f>VLOOKUP($B123,CAPEX!$B$4:$N$124,N$3,FALSE)</f>
        <v>-0.11136729015288567</v>
      </c>
      <c r="O123" s="36">
        <f>VLOOKUP($B123,Ratio!$B$4:$M$126,11,FALSE)</f>
        <v>0.5279351281884952</v>
      </c>
      <c r="P123" s="36">
        <f>VLOOKUP($B123,Ratio!$B$4:$M$126,12,FALSE)</f>
        <v>0.4720648718115048</v>
      </c>
      <c r="Q123" s="33">
        <f t="shared" si="12"/>
        <v>-0.20642279631485683</v>
      </c>
      <c r="R123" s="36">
        <f>VLOOKUP($B123,OPEX!$B$4:$N$124,R$3,FALSE)</f>
        <v>0.31207450111325097</v>
      </c>
      <c r="S123" s="36">
        <f>VLOOKUP($B123,CAPEX!$B$4:$N$124,S$3,FALSE)</f>
        <v>-0.87086518002522784</v>
      </c>
      <c r="T123" s="36">
        <f>VLOOKUP($B123,Ratio!$B$4:$M$126,11,FALSE)</f>
        <v>0.5279351281884952</v>
      </c>
      <c r="U123" s="36">
        <f>VLOOKUP($B123,Ratio!$B$4:$M$126,12,FALSE)</f>
        <v>0.4720648718115048</v>
      </c>
      <c r="V123" s="33">
        <f t="shared" si="13"/>
        <v>-0.2463497678241274</v>
      </c>
      <c r="W123">
        <f>VLOOKUP($B123,OPEX!$B$4:$N$124,W$3,FALSE)</f>
        <v>-0.44643371101399093</v>
      </c>
      <c r="X123">
        <f>VLOOKUP($B123,CAPEX!$B$4:$N$124,X$3,FALSE)</f>
        <v>-0.42973830823625347</v>
      </c>
      <c r="Y123">
        <f>VLOOKUP($B123,Ratio!$B$4:$M$126,11,FALSE)</f>
        <v>0.5279351281884952</v>
      </c>
      <c r="Z123">
        <f>VLOOKUP($B123,Ratio!$B$4:$M$126,12,FALSE)</f>
        <v>0.4720648718115048</v>
      </c>
      <c r="AA123" s="34">
        <f t="shared" si="14"/>
        <v>-0.43855239784187683</v>
      </c>
      <c r="AC123" s="37">
        <f>VLOOKUP($B123,Barrelmiles!$B$4:$I$205,AC$3,0)</f>
        <v>1078331017</v>
      </c>
      <c r="AE123" s="34">
        <f t="shared" si="15"/>
        <v>-307826247.88684118</v>
      </c>
      <c r="AF123" s="34">
        <f t="shared" si="16"/>
        <v>-184965617.15809247</v>
      </c>
      <c r="AG123" s="34">
        <f t="shared" si="17"/>
        <v>-222592103.8821834</v>
      </c>
      <c r="AH123" s="34">
        <f t="shared" si="18"/>
        <v>-265646595.67550519</v>
      </c>
      <c r="AI123" s="34">
        <f t="shared" si="19"/>
        <v>-472904653.17261964</v>
      </c>
    </row>
    <row r="124" spans="1:35" ht="16.8" x14ac:dyDescent="0.35">
      <c r="A124" s="33" t="s">
        <v>168</v>
      </c>
      <c r="B124" s="50">
        <v>299</v>
      </c>
      <c r="C124">
        <f>VLOOKUP($B124,OPEX!$B$4:$N$124,C$3,FALSE)</f>
        <v>-0.64842368067590539</v>
      </c>
      <c r="D124">
        <f>VLOOKUP($B124,CAPEX!$B$4:$N$124,D$3,FALSE)</f>
        <v>-0.37842522608581602</v>
      </c>
      <c r="E124">
        <f>VLOOKUP($B124,Ratio!$B$4:$M$126,11,FALSE)</f>
        <v>1</v>
      </c>
      <c r="F124">
        <f>VLOOKUP($B124,Ratio!$B$4:$M$126,12,FALSE)</f>
        <v>0</v>
      </c>
      <c r="G124" s="33">
        <f t="shared" si="10"/>
        <v>-0.64842368067590539</v>
      </c>
      <c r="H124">
        <f>VLOOKUP($B124,OPEX!$B$4:$N$124,H$3,FALSE)</f>
        <v>-0.66928113246776533</v>
      </c>
      <c r="I124" s="36">
        <f>VLOOKUP($B124,CAPEX!$B$4:$N$124,I$3,FALSE)</f>
        <v>-0.67985843002215085</v>
      </c>
      <c r="J124" s="36">
        <f>VLOOKUP($B124,Ratio!$B$4:$M$126,11,FALSE)</f>
        <v>1</v>
      </c>
      <c r="K124" s="36">
        <f>VLOOKUP($B124,Ratio!$B$4:$M$126,12,FALSE)</f>
        <v>0</v>
      </c>
      <c r="L124" s="33">
        <f t="shared" si="11"/>
        <v>-0.66928113246776533</v>
      </c>
      <c r="M124" s="36">
        <f>VLOOKUP($B124,OPEX!$B$4:$N$124,M$3,FALSE)</f>
        <v>-0.72317821784126146</v>
      </c>
      <c r="N124" s="36">
        <f>VLOOKUP($B124,CAPEX!$B$4:$N$124,N$3,FALSE)</f>
        <v>-0.63511918208902507</v>
      </c>
      <c r="O124" s="36">
        <f>VLOOKUP($B124,Ratio!$B$4:$M$126,11,FALSE)</f>
        <v>1</v>
      </c>
      <c r="P124" s="36">
        <f>VLOOKUP($B124,Ratio!$B$4:$M$126,12,FALSE)</f>
        <v>0</v>
      </c>
      <c r="Q124" s="33">
        <f t="shared" si="12"/>
        <v>-0.72317821784126146</v>
      </c>
      <c r="R124" s="36">
        <f>VLOOKUP($B124,OPEX!$B$4:$N$124,R$3,FALSE)</f>
        <v>-0.6487687958845294</v>
      </c>
      <c r="S124" s="36">
        <f>VLOOKUP($B124,CAPEX!$B$4:$N$124,S$3,FALSE)</f>
        <v>-0.56832698326493802</v>
      </c>
      <c r="T124" s="36">
        <f>VLOOKUP($B124,Ratio!$B$4:$M$126,11,FALSE)</f>
        <v>1</v>
      </c>
      <c r="U124" s="36">
        <f>VLOOKUP($B124,Ratio!$B$4:$M$126,12,FALSE)</f>
        <v>0</v>
      </c>
      <c r="V124" s="33">
        <f t="shared" si="13"/>
        <v>-0.6487687958845294</v>
      </c>
      <c r="W124">
        <f>VLOOKUP($B124,OPEX!$B$4:$N$124,W$3,FALSE)</f>
        <v>-0.59706379930029019</v>
      </c>
      <c r="X124">
        <f>VLOOKUP($B124,CAPEX!$B$4:$N$124,X$3,FALSE)</f>
        <v>-0.38856458403009231</v>
      </c>
      <c r="Y124">
        <f>VLOOKUP($B124,Ratio!$B$4:$M$126,11,FALSE)</f>
        <v>1</v>
      </c>
      <c r="Z124">
        <f>VLOOKUP($B124,Ratio!$B$4:$M$126,12,FALSE)</f>
        <v>0</v>
      </c>
      <c r="AA124" s="34">
        <f t="shared" si="14"/>
        <v>-0.59706379930029019</v>
      </c>
      <c r="AC124" s="37">
        <f>VLOOKUP($B124,Barrelmiles!$B$4:$I$205,AC$3,0)</f>
        <v>446981193</v>
      </c>
      <c r="AE124" s="34">
        <f t="shared" si="15"/>
        <v>-289833190.35796726</v>
      </c>
      <c r="AF124" s="34">
        <f t="shared" si="16"/>
        <v>-299156079.04283279</v>
      </c>
      <c r="AG124" s="34">
        <f t="shared" si="17"/>
        <v>-323247062.56230092</v>
      </c>
      <c r="AH124" s="34">
        <f t="shared" si="18"/>
        <v>-289987450.36564046</v>
      </c>
      <c r="AI124" s="34">
        <f t="shared" si="19"/>
        <v>-266876289.30835629</v>
      </c>
    </row>
    <row r="127" spans="1:35" x14ac:dyDescent="0.35">
      <c r="A127" s="42" t="s">
        <v>260</v>
      </c>
      <c r="G127">
        <f>AVERAGE(G5:G124)</f>
        <v>2.6753948984528608E-2</v>
      </c>
      <c r="L127">
        <f>AVERAGE(L5:L124)</f>
        <v>0.12041030559963227</v>
      </c>
      <c r="Q127">
        <f>AVERAGE(Q5:Q124)</f>
        <v>2.6217675033980377</v>
      </c>
      <c r="V127">
        <f>AVERAGE(V5:V124)</f>
        <v>1.8385779239376097</v>
      </c>
      <c r="AA127">
        <f t="array" ref="AA127">AVERAGE(AA5:AA124)</f>
        <v>4.5855964719872215</v>
      </c>
      <c r="AB127">
        <f>POWER((1+AA127),(1/5))-1</f>
        <v>0.41063258432854877</v>
      </c>
    </row>
    <row r="128" spans="1:35" ht="16.8" x14ac:dyDescent="0.35">
      <c r="A128" s="42" t="s">
        <v>261</v>
      </c>
      <c r="G128">
        <f>MEDIAN(G5:G124)</f>
        <v>-8.8031973569348276E-3</v>
      </c>
      <c r="L128">
        <f>MEDIAN(L5:L124)</f>
        <v>4.4301315003666714E-2</v>
      </c>
      <c r="Q128">
        <f>MEDIAN(Q5:Q124)</f>
        <v>7.4160794549116699E-2</v>
      </c>
      <c r="V128">
        <f>MEDIAN(V5:V124)</f>
        <v>0.16546551388627576</v>
      </c>
      <c r="AA128">
        <f>MEDIAN(AA5:AA124)</f>
        <v>0.23715248477552286</v>
      </c>
      <c r="AB128" s="33">
        <f>POWER((1+AA128),(1/5))-1</f>
        <v>4.3481241787747038E-2</v>
      </c>
    </row>
    <row r="129" spans="1:29" ht="16.8" x14ac:dyDescent="0.35">
      <c r="A129" s="42" t="s">
        <v>262</v>
      </c>
      <c r="G129">
        <f t="array" ref="G129">AVERAGE(IF(G5:G124&lt;&gt;"",IF(G5:G124&lt;=G131,IF(G5:G124&gt;=G132,G5:G124))))</f>
        <v>-8.8387968136126299E-3</v>
      </c>
      <c r="L129">
        <f t="array" ref="L129">AVERAGE(IF(L5:L124&lt;&gt;"",IF(L5:L124&lt;=L131,IF(L5:L124&gt;=L132,L5:L124))))</f>
        <v>4.4616085330832875E-2</v>
      </c>
      <c r="Q129">
        <f t="array" ref="Q129">AVERAGE(IF(Q5:Q124&lt;&gt;"",IF(Q5:Q124&lt;=Q131,IF(Q5:Q124&gt;=Q132,Q5:Q124))))</f>
        <v>9.2345564352142667E-2</v>
      </c>
      <c r="V129">
        <f t="array" ref="V129">AVERAGE(IF(V5:V124&lt;&gt;"",IF(V5:V124&lt;=V131,IF(V5:V124&gt;=V132,V5:V124))))</f>
        <v>0.1779979984249386</v>
      </c>
      <c r="AA129">
        <f t="array" ref="AA129">AVERAGE(IF(AA5:AA124&lt;=AA131,IF(AA5:AA124&gt;=AA132,AA5:AA124)))</f>
        <v>0.32249365334114649</v>
      </c>
      <c r="AB129" s="33">
        <f>POWER((1+AA129),(1/5))-1</f>
        <v>5.7495965869685417E-2</v>
      </c>
    </row>
    <row r="130" spans="1:29" x14ac:dyDescent="0.35">
      <c r="A130" s="42" t="s">
        <v>263</v>
      </c>
    </row>
    <row r="131" spans="1:29" x14ac:dyDescent="0.35">
      <c r="A131" s="43">
        <v>0.75</v>
      </c>
      <c r="G131">
        <f>PERCENTILE(G$5:G$124,$A131)</f>
        <v>9.3012291346433643E-2</v>
      </c>
      <c r="L131">
        <f>PERCENTILE(L$5:L$124,$A131)</f>
        <v>0.21490124264753066</v>
      </c>
      <c r="Q131">
        <f>PERCENTILE(Q$5:Q$124,$A131)</f>
        <v>0.3447138282741794</v>
      </c>
      <c r="V131">
        <f>PERCENTILE(V$5:V$124,$A131)</f>
        <v>0.47828024595261415</v>
      </c>
      <c r="AA131">
        <f>PERCENTILE(AA$5:AA$124,$A131)</f>
        <v>0.8501807403828614</v>
      </c>
      <c r="AB131">
        <f>QUARTILE(AA5:AA120,1)</f>
        <v>2.6783075650575298E-2</v>
      </c>
    </row>
    <row r="132" spans="1:29" x14ac:dyDescent="0.35">
      <c r="A132" s="43">
        <v>0.25</v>
      </c>
      <c r="G132">
        <f>PERCENTILE(G$5:G$124,$A132)</f>
        <v>-0.13251308791484639</v>
      </c>
      <c r="L132">
        <f t="shared" ref="L132:L134" si="20">PERCENTILE(L$5:L$124,$A132)</f>
        <v>-0.13034823701596335</v>
      </c>
      <c r="Q132">
        <f t="shared" ref="Q132:Q134" si="21">PERCENTILE(Q$5:Q$124,$A132)</f>
        <v>-0.11531903162753389</v>
      </c>
      <c r="V132">
        <f t="shared" ref="V132:V134" si="22">PERCENTILE(V$5:V$124,$A132)</f>
        <v>-3.0221946207105121E-2</v>
      </c>
      <c r="AA132">
        <f>PERCENTILE(AA$5:AA$124,$A132)</f>
        <v>1.9651411805586473E-2</v>
      </c>
      <c r="AB132">
        <f>QUARTILE(AA5:AA120,3)</f>
        <v>0.86442106528560392</v>
      </c>
    </row>
    <row r="133" spans="1:29" x14ac:dyDescent="0.35">
      <c r="A133" s="43">
        <v>0.9</v>
      </c>
      <c r="G133">
        <f>PERCENTILE(G$5:G$124,$A133)</f>
        <v>0.26382809487376629</v>
      </c>
      <c r="L133">
        <f t="shared" si="20"/>
        <v>0.44062295777750743</v>
      </c>
      <c r="Q133">
        <f t="shared" si="21"/>
        <v>0.89892288570820655</v>
      </c>
      <c r="V133">
        <f t="shared" si="22"/>
        <v>1.360648173897292</v>
      </c>
      <c r="AA133">
        <f>PERCENTILE(AA$5:AA$124,$A133)</f>
        <v>1.7488375743842568</v>
      </c>
    </row>
    <row r="134" spans="1:29" x14ac:dyDescent="0.35">
      <c r="A134" s="43">
        <v>0.1</v>
      </c>
      <c r="G134">
        <f>PERCENTILE(G$5:G$124,$A134)</f>
        <v>-0.29854135956870642</v>
      </c>
      <c r="L134">
        <f t="shared" si="20"/>
        <v>-0.3346481881865303</v>
      </c>
      <c r="Q134">
        <f t="shared" si="21"/>
        <v>-0.32247491282774582</v>
      </c>
      <c r="V134">
        <f t="shared" si="22"/>
        <v>-0.25266971326978815</v>
      </c>
      <c r="AA134">
        <f>PERCENTILE(AA$5:AA$124,$A134)</f>
        <v>-0.24179633752582674</v>
      </c>
    </row>
    <row r="135" spans="1:29" x14ac:dyDescent="0.35">
      <c r="A135" s="42"/>
    </row>
    <row r="136" spans="1:29" x14ac:dyDescent="0.35">
      <c r="A136" s="42" t="s">
        <v>264</v>
      </c>
      <c r="G136">
        <f>G139/G141</f>
        <v>0.13574766257298024</v>
      </c>
      <c r="L136">
        <f>L139/L141</f>
        <v>0.11115831482628519</v>
      </c>
      <c r="Q136">
        <f>Q139/Q141</f>
        <v>1.2512533684265272</v>
      </c>
      <c r="V136">
        <f>V139/V141</f>
        <v>1.5360227046431389</v>
      </c>
      <c r="AA136">
        <f>AA139/AA141</f>
        <v>1.476826541451171</v>
      </c>
      <c r="AB136">
        <f>POWER((1+AA136),(1/5))-1</f>
        <v>0.19888939499080882</v>
      </c>
    </row>
    <row r="137" spans="1:29" ht="16.8" x14ac:dyDescent="0.35">
      <c r="A137" s="42" t="s">
        <v>265</v>
      </c>
      <c r="G137">
        <f t="array" ref="G137">G140/G142</f>
        <v>1.441880734662518E-2</v>
      </c>
      <c r="L137">
        <f t="array" ref="L137">L140/L142</f>
        <v>2.2120986525214145E-2</v>
      </c>
      <c r="Q137">
        <f>Q140/Q142</f>
        <v>7.0502562904842109E-2</v>
      </c>
      <c r="V137">
        <f t="array" ref="V137">V140/V142</f>
        <v>0.12742926021398826</v>
      </c>
      <c r="AA137">
        <f>AA140/AA142</f>
        <v>0.31728608659072616</v>
      </c>
      <c r="AB137" s="33">
        <f>POWER((1+AA137),(1/5))-1</f>
        <v>5.6661833278691009E-2</v>
      </c>
      <c r="AC137">
        <f>(((AB128+AB129+AB137)/3)*100)-3.04</f>
        <v>2.2146346978707827</v>
      </c>
    </row>
    <row r="138" spans="1:29" x14ac:dyDescent="0.35">
      <c r="A138" s="42" t="s">
        <v>266</v>
      </c>
    </row>
    <row r="139" spans="1:29" x14ac:dyDescent="0.35">
      <c r="A139" s="42" t="s">
        <v>267</v>
      </c>
      <c r="G139">
        <f>SUM(AE5:AE124)</f>
        <v>436464233972.28052</v>
      </c>
      <c r="L139">
        <f>SUM(AF5:AF124)</f>
        <v>357403050709.77405</v>
      </c>
      <c r="Q139">
        <f>SUM(AG5:AG124)</f>
        <v>4023106789495.6396</v>
      </c>
      <c r="V139">
        <f>SUM(AH5:AH124)</f>
        <v>4938714674263.1357</v>
      </c>
      <c r="AA139">
        <f>SUM(AI5:AI124)</f>
        <v>4748383529461.3604</v>
      </c>
    </row>
    <row r="140" spans="1:29" x14ac:dyDescent="0.35">
      <c r="A140" s="42" t="s">
        <v>268</v>
      </c>
      <c r="G140">
        <f t="array" ref="G140">AVERAGE(IF(G5:G124&lt;&gt;"",IF(G5:G124&lt;=G131,IF(G5:G124&gt;=G132,AE5:AE124))))</f>
        <v>496391803.98123443</v>
      </c>
      <c r="L140">
        <f t="array" ref="L140">AVERAGE(IF(L5:L124&lt;&gt;"",IF(L5:L124&lt;=L131,IF(L5:L124&gt;=L132,AF5:AF124))))</f>
        <v>920681964.01772106</v>
      </c>
      <c r="Q140">
        <f t="array" ref="Q140">AVERAGE(IF(Q5:Q124&lt;&gt;"",IF(Q5:Q124&lt;=Q131,IF(Q5:Q124&gt;=Q132,AG5:AG124))))</f>
        <v>2874941142.777349</v>
      </c>
      <c r="V140">
        <f t="array" ref="V140">AVERAGE(IF(V5:V124&lt;&gt;"",IF(V5:V124&lt;=V131,IF(V5:V124&gt;=V132,AH5:AH124))))</f>
        <v>3697403052.3122296</v>
      </c>
      <c r="AA140">
        <f t="array" ref="AA140">AVERAGE(IF(AA5:AA124&lt;=AA131,IF(AA5:AA124&gt;=AA132,AI5:AI124)))</f>
        <v>11813972889.143324</v>
      </c>
    </row>
    <row r="141" spans="1:29" x14ac:dyDescent="0.35">
      <c r="A141" s="42" t="s">
        <v>269</v>
      </c>
      <c r="G141">
        <f>SUM($AC$5:$AC$124)</f>
        <v>3215261505793</v>
      </c>
      <c r="L141">
        <f t="array" ref="L141">SUM($AC$5:$AC$124)</f>
        <v>3215261505793</v>
      </c>
      <c r="Q141">
        <f>SUM($AC$5:$AC$124)</f>
        <v>3215261505793</v>
      </c>
      <c r="V141">
        <f>SUM($AC$5:$AC$124)</f>
        <v>3215261505793</v>
      </c>
      <c r="AA141">
        <f>SUM($AC$5:$AC$124)</f>
        <v>3215261505793</v>
      </c>
    </row>
    <row r="142" spans="1:29" x14ac:dyDescent="0.35">
      <c r="A142" s="42" t="s">
        <v>270</v>
      </c>
      <c r="G142">
        <f t="array" ref="G142">AVERAGE(IF(G5:G124&lt;&gt;"",IF(G5:G124&lt;=G131,IF(G5:G124&gt;=G132,$AC$5:$AC$124))))</f>
        <v>34426689534.583336</v>
      </c>
      <c r="L142">
        <f t="array" ref="L142">AVERAGE(IF(L5:L124&lt;&gt;"",IF(L5:L124&lt;=L131,IF(L5:L124&gt;=L132,$AC$5:$AC$124))))</f>
        <v>41620294057.333336</v>
      </c>
      <c r="Q142">
        <f t="array" ref="Q142">AVERAGE(IF(Q5:Q124&lt;&gt;"",IF(Q5:Q124&lt;=Q131,IF(Q5:Q124&gt;=Q132,$AC$5:$AC$124))))</f>
        <v>40777824582.883331</v>
      </c>
      <c r="V142">
        <f t="array" ref="V142">AVERAGE(IF(V5:V124&lt;&gt;"",IF(V5:V124&lt;=V131,IF(V5:V124&gt;=V132,$AC$5:$AC$124))))</f>
        <v>29015337969.5</v>
      </c>
      <c r="AA142">
        <f t="array" ref="AA142">AVERAGE(IF(AA5:AA124&lt;=AA131,IF(AA5:AA124&gt;=AA132,$AC$5:$AC$124)))</f>
        <v>37234449881.133331</v>
      </c>
    </row>
    <row r="143" spans="1:29" x14ac:dyDescent="0.35">
      <c r="A143" s="42"/>
    </row>
    <row r="144" spans="1:29" x14ac:dyDescent="0.35">
      <c r="A144" s="42" t="s">
        <v>271</v>
      </c>
      <c r="G144">
        <f t="array" ref="G144">MEDIAN(IF(G5:G124&lt;&gt;"",IF(G5:G124&lt;=G131,IF(G5:G124&gt;=G132,G5:G124))))</f>
        <v>-8.8031973569348276E-3</v>
      </c>
      <c r="L144">
        <f t="array" ref="L144">MEDIAN(IF(L5:L124&lt;&gt;"",IF(L5:L124&lt;=L131,IF(L5:L124&gt;=L132,L5:L124))))</f>
        <v>4.4301315003666714E-2</v>
      </c>
      <c r="Q144">
        <f t="array" ref="Q144">MEDIAN(IF(Q5:Q124&lt;&gt;"",IF(Q5:Q124&lt;=Q131,IF(Q5:Q124&gt;=Q132,Q5:Q124))))</f>
        <v>7.4160794549116699E-2</v>
      </c>
      <c r="V144">
        <f t="array" ref="V144">MEDIAN(IF(V5:V124&lt;&gt;"",IF(V5:V124&lt;=V131,IF(V5:V124&gt;=V132,V5:V124))))</f>
        <v>0.16546551388627576</v>
      </c>
      <c r="AA144">
        <f t="array" ref="AA144">MEDIAN(IF(AA5:AA124&lt;&gt;"",IF(AA5:AA124&lt;=AA131,IF(AA5:AA124&gt;=AA132,AA5:AA124))))</f>
        <v>0.23715248477552286</v>
      </c>
    </row>
    <row r="145" spans="1:12" x14ac:dyDescent="0.35">
      <c r="A145" s="42"/>
    </row>
    <row r="146" spans="1:12" x14ac:dyDescent="0.35">
      <c r="A146" s="42" t="s">
        <v>250</v>
      </c>
      <c r="L146" t="s">
        <v>251</v>
      </c>
    </row>
    <row r="147" spans="1:12" x14ac:dyDescent="0.35">
      <c r="A147" s="42" t="s">
        <v>252</v>
      </c>
      <c r="G147">
        <f>COUNT(AA5:AA124)</f>
        <v>120</v>
      </c>
      <c r="L147">
        <f>SUM($AC$5:$AC$124)</f>
        <v>3215261505793</v>
      </c>
    </row>
    <row r="148" spans="1:12" x14ac:dyDescent="0.35">
      <c r="A148" s="42" t="s">
        <v>253</v>
      </c>
      <c r="G148">
        <f t="array" ref="G148">COUNT(IF(AA5:AA124&lt;=AA131,IF(AA5:AA124&gt;=AA132,AA5:AA124)))</f>
        <v>60</v>
      </c>
      <c r="L148">
        <f t="array" ref="L148">SUM(IF(AA5:AA124&lt;=AA131,IF(AA5:AA124&gt;=AA132,AC5:AC124)))</f>
        <v>2234066992868</v>
      </c>
    </row>
  </sheetData>
  <mergeCells count="2">
    <mergeCell ref="A1:E1"/>
    <mergeCell ref="AE1:A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6"/>
  <sheetViews>
    <sheetView workbookViewId="0">
      <selection activeCell="I148" sqref="I148:K152"/>
    </sheetView>
  </sheetViews>
  <sheetFormatPr defaultColWidth="10.33203125" defaultRowHeight="15" x14ac:dyDescent="0.35"/>
  <cols>
    <col min="1" max="1" width="50.6640625" bestFit="1" customWidth="1"/>
    <col min="2" max="2" width="5.109375" bestFit="1" customWidth="1"/>
    <col min="3" max="3" width="12.109375" customWidth="1"/>
    <col min="9" max="9" width="5.33203125" customWidth="1"/>
    <col min="10" max="10" width="18.88671875" customWidth="1"/>
    <col min="11" max="13" width="18.88671875" bestFit="1" customWidth="1"/>
    <col min="14" max="14" width="18.88671875" customWidth="1"/>
    <col min="15" max="15" width="15.6640625" customWidth="1"/>
    <col min="16" max="16" width="23.88671875" customWidth="1"/>
    <col min="17" max="17" width="1.6640625" customWidth="1"/>
    <col min="18" max="18" width="19.109375" customWidth="1"/>
    <col min="19" max="19" width="18.6640625" customWidth="1"/>
    <col min="20" max="20" width="24" customWidth="1"/>
    <col min="21" max="21" width="20.44140625" customWidth="1"/>
    <col min="22" max="22" width="27.88671875" customWidth="1"/>
  </cols>
  <sheetData>
    <row r="1" spans="1:14" ht="19.2" x14ac:dyDescent="0.35">
      <c r="A1" s="25" t="s">
        <v>379</v>
      </c>
      <c r="J1" s="76" t="s">
        <v>249</v>
      </c>
      <c r="K1" s="76"/>
      <c r="L1" s="76"/>
      <c r="M1" s="76"/>
      <c r="N1" s="76"/>
    </row>
    <row r="2" spans="1:14" x14ac:dyDescent="0.35">
      <c r="C2">
        <v>3</v>
      </c>
      <c r="D2">
        <v>4</v>
      </c>
      <c r="E2">
        <v>5</v>
      </c>
      <c r="F2">
        <v>6</v>
      </c>
      <c r="G2">
        <v>7</v>
      </c>
      <c r="H2">
        <v>8</v>
      </c>
    </row>
    <row r="3" spans="1:14" ht="19.2" x14ac:dyDescent="0.35">
      <c r="A3" s="25" t="s">
        <v>244</v>
      </c>
      <c r="B3" s="25" t="s">
        <v>245</v>
      </c>
      <c r="C3" s="39">
        <v>2009</v>
      </c>
      <c r="D3" s="39">
        <v>2010</v>
      </c>
      <c r="E3" s="39">
        <v>2011</v>
      </c>
      <c r="F3" s="39">
        <v>2012</v>
      </c>
      <c r="G3" s="39">
        <v>2013</v>
      </c>
      <c r="H3" s="39">
        <v>2014</v>
      </c>
      <c r="I3" s="39"/>
      <c r="J3" s="39">
        <v>2010</v>
      </c>
      <c r="K3" s="39">
        <v>2011</v>
      </c>
      <c r="L3" s="39">
        <v>2012</v>
      </c>
      <c r="M3" s="39">
        <v>2013</v>
      </c>
      <c r="N3" s="39">
        <v>2014</v>
      </c>
    </row>
    <row r="4" spans="1:14" ht="15" customHeight="1" x14ac:dyDescent="0.35">
      <c r="A4" s="33" t="s">
        <v>2</v>
      </c>
      <c r="B4" s="50">
        <v>15</v>
      </c>
      <c r="C4">
        <f>VLOOKUP($B4,Expenses!$B$3:$I$204,OPEX!C$2,FALSE)/VLOOKUP($B4,Barrelmiles!$B$4:$I$205,OPEX!C$2,)</f>
        <v>2.4894064929710125E-3</v>
      </c>
      <c r="D4">
        <f>VLOOKUP($B4,Expenses!$B$3:$I$204,OPEX!D$2,FALSE)/VLOOKUP($B4,Barrelmiles!$B$4:$I$205,OPEX!D$2,)</f>
        <v>2.4630447155896498E-3</v>
      </c>
      <c r="E4">
        <f>VLOOKUP($B4,Expenses!$B$3:$I$204,OPEX!E$2,FALSE)/VLOOKUP($B4,Barrelmiles!$B$4:$I$205,OPEX!E$2,)</f>
        <v>2.9406690895465307E-3</v>
      </c>
      <c r="F4">
        <f>VLOOKUP($B4,Expenses!$B$3:$I$204,OPEX!F$2,FALSE)/VLOOKUP($B4,Barrelmiles!$B$4:$I$205,OPEX!F$2,)</f>
        <v>3.2263574978811218E-3</v>
      </c>
      <c r="G4">
        <f>VLOOKUP($B4,Expenses!$B$3:$I$204,OPEX!G$2,FALSE)/VLOOKUP($B4,Barrelmiles!$B$4:$I$205,OPEX!G$2,)</f>
        <v>3.6278873921028452E-3</v>
      </c>
      <c r="H4">
        <f>VLOOKUP($B4,Expenses!$B$3:$I$204,OPEX!H$2,FALSE)/VLOOKUP($B4,Barrelmiles!$B$4:$I$205,OPEX!H$2,)</f>
        <v>3.730490418224079E-3</v>
      </c>
      <c r="J4" s="34">
        <f>(D4-$C4)/$C4</f>
        <v>-1.0589583282520075E-2</v>
      </c>
      <c r="K4" s="34">
        <f>(E4-$C4)/$C4</f>
        <v>0.18127316605370999</v>
      </c>
      <c r="L4" s="34">
        <f>(F4-$C4)/$C4</f>
        <v>0.29603482074580195</v>
      </c>
      <c r="M4" s="34">
        <f>(G4-$C4)/$C4</f>
        <v>0.45733025214901674</v>
      </c>
      <c r="N4" s="34">
        <f>(H4-$C4)/$C4</f>
        <v>0.4985461107928098</v>
      </c>
    </row>
    <row r="5" spans="1:14" ht="15" customHeight="1" x14ac:dyDescent="0.35">
      <c r="A5" s="33" t="s">
        <v>4</v>
      </c>
      <c r="B5" s="50">
        <v>22</v>
      </c>
      <c r="C5">
        <f>VLOOKUP($B5,Expenses!$B$3:$I$204,OPEX!C$2,FALSE)/VLOOKUP($B5,Barrelmiles!$B$4:$I$205,OPEX!C$2,)</f>
        <v>5.7769921456949326E-3</v>
      </c>
      <c r="D5">
        <f>VLOOKUP($B5,Expenses!$B$3:$I$204,OPEX!D$2,FALSE)/VLOOKUP($B5,Barrelmiles!$B$4:$I$205,OPEX!D$2,)</f>
        <v>4.0751776742976231E-3</v>
      </c>
      <c r="E5">
        <f>VLOOKUP($B5,Expenses!$B$3:$I$204,OPEX!E$2,FALSE)/VLOOKUP($B5,Barrelmiles!$B$4:$I$205,OPEX!E$2,)</f>
        <v>3.9151501558622199E-3</v>
      </c>
      <c r="F5">
        <f>VLOOKUP($B5,Expenses!$B$3:$I$204,OPEX!F$2,FALSE)/VLOOKUP($B5,Barrelmiles!$B$4:$I$205,OPEX!F$2,)</f>
        <v>3.7427367806801949E-3</v>
      </c>
      <c r="G5">
        <f>VLOOKUP($B5,Expenses!$B$3:$I$204,OPEX!G$2,FALSE)/VLOOKUP($B5,Barrelmiles!$B$4:$I$205,OPEX!G$2,)</f>
        <v>5.4535001411721911E-3</v>
      </c>
      <c r="H5">
        <f>VLOOKUP($B5,Expenses!$B$3:$I$204,OPEX!H$2,FALSE)/VLOOKUP($B5,Barrelmiles!$B$4:$I$205,OPEX!H$2,)</f>
        <v>1.0881416386941851E-2</v>
      </c>
      <c r="J5" s="34">
        <f t="shared" ref="J5:N52" si="0">(D5-$C5)/$C5</f>
        <v>-0.29458486847095977</v>
      </c>
      <c r="K5" s="34">
        <f t="shared" si="0"/>
        <v>-0.32228570558472619</v>
      </c>
      <c r="L5" s="34">
        <f t="shared" si="0"/>
        <v>-0.35213054020346612</v>
      </c>
      <c r="M5" s="34">
        <f t="shared" si="0"/>
        <v>-5.5996614910375227E-2</v>
      </c>
      <c r="N5" s="34">
        <f t="shared" si="0"/>
        <v>0.88357818610689687</v>
      </c>
    </row>
    <row r="6" spans="1:14" ht="15" customHeight="1" x14ac:dyDescent="0.35">
      <c r="A6" s="33" t="s">
        <v>5</v>
      </c>
      <c r="B6" s="50">
        <v>27</v>
      </c>
      <c r="C6">
        <f>VLOOKUP($B6,Expenses!$B$3:$I$204,OPEX!C$2,FALSE)/VLOOKUP($B6,Barrelmiles!$B$4:$I$205,OPEX!C$2,)</f>
        <v>7.3995967547331334E-4</v>
      </c>
      <c r="D6">
        <f>VLOOKUP($B6,Expenses!$B$3:$I$204,OPEX!D$2,FALSE)/VLOOKUP($B6,Barrelmiles!$B$4:$I$205,OPEX!D$2,)</f>
        <v>3.5059552860315169E-4</v>
      </c>
      <c r="E6">
        <f>VLOOKUP($B6,Expenses!$B$3:$I$204,OPEX!E$2,FALSE)/VLOOKUP($B6,Barrelmiles!$B$4:$I$205,OPEX!E$2,)</f>
        <v>1.0634875751412143E-3</v>
      </c>
      <c r="F6">
        <f>VLOOKUP($B6,Expenses!$B$3:$I$204,OPEX!F$2,FALSE)/VLOOKUP($B6,Barrelmiles!$B$4:$I$205,OPEX!F$2,)</f>
        <v>1.6774400265208032E-3</v>
      </c>
      <c r="G6">
        <f>VLOOKUP($B6,Expenses!$B$3:$I$204,OPEX!G$2,FALSE)/VLOOKUP($B6,Barrelmiles!$B$4:$I$205,OPEX!G$2,)</f>
        <v>1.5263011816248684E-3</v>
      </c>
      <c r="H6">
        <f>VLOOKUP($B6,Expenses!$B$3:$I$204,OPEX!H$2,FALSE)/VLOOKUP($B6,Barrelmiles!$B$4:$I$205,OPEX!H$2,)</f>
        <v>2.7819792912480192E-3</v>
      </c>
      <c r="J6" s="34">
        <f t="shared" si="0"/>
        <v>-0.52619643985478781</v>
      </c>
      <c r="K6" s="34">
        <f t="shared" si="0"/>
        <v>0.4372236898733125</v>
      </c>
      <c r="L6" s="34">
        <f t="shared" si="0"/>
        <v>1.2669343778062405</v>
      </c>
      <c r="M6" s="34">
        <f t="shared" si="0"/>
        <v>1.0626815652468815</v>
      </c>
      <c r="N6" s="34">
        <f t="shared" si="0"/>
        <v>2.7596363470327394</v>
      </c>
    </row>
    <row r="7" spans="1:14" ht="15" customHeight="1" x14ac:dyDescent="0.35">
      <c r="A7" s="33" t="s">
        <v>6</v>
      </c>
      <c r="B7" s="50">
        <v>30</v>
      </c>
      <c r="C7">
        <f>VLOOKUP($B7,Expenses!$B$3:$I$204,OPEX!C$2,FALSE)/VLOOKUP($B7,Barrelmiles!$B$4:$I$205,OPEX!C$2,)</f>
        <v>2.5405880520420421E-2</v>
      </c>
      <c r="D7">
        <f>VLOOKUP($B7,Expenses!$B$3:$I$204,OPEX!D$2,FALSE)/VLOOKUP($B7,Barrelmiles!$B$4:$I$205,OPEX!D$2,)</f>
        <v>2.4010046942986082E-2</v>
      </c>
      <c r="E7">
        <f>VLOOKUP($B7,Expenses!$B$3:$I$204,OPEX!E$2,FALSE)/VLOOKUP($B7,Barrelmiles!$B$4:$I$205,OPEX!E$2,)</f>
        <v>2.3041482427114054E-2</v>
      </c>
      <c r="F7">
        <f>VLOOKUP($B7,Expenses!$B$3:$I$204,OPEX!F$2,FALSE)/VLOOKUP($B7,Barrelmiles!$B$4:$I$205,OPEX!F$2,)</f>
        <v>3.3028095081341774E-2</v>
      </c>
      <c r="G7">
        <f>VLOOKUP($B7,Expenses!$B$3:$I$204,OPEX!G$2,FALSE)/VLOOKUP($B7,Barrelmiles!$B$4:$I$205,OPEX!G$2,)</f>
        <v>2.5132587947979144E-2</v>
      </c>
      <c r="H7">
        <f>VLOOKUP($B7,Expenses!$B$3:$I$204,OPEX!H$2,FALSE)/VLOOKUP($B7,Barrelmiles!$B$4:$I$205,OPEX!H$2,)</f>
        <v>1.040495557144013E-2</v>
      </c>
      <c r="J7" s="34">
        <f t="shared" si="0"/>
        <v>-5.4941358017975929E-2</v>
      </c>
      <c r="K7" s="34">
        <f t="shared" si="0"/>
        <v>-9.3064993020255296E-2</v>
      </c>
      <c r="L7" s="34">
        <f t="shared" si="0"/>
        <v>0.30001772836784246</v>
      </c>
      <c r="M7" s="34">
        <f t="shared" si="0"/>
        <v>-1.0757059658751549E-2</v>
      </c>
      <c r="N7" s="34">
        <f t="shared" si="0"/>
        <v>-0.59045089726069655</v>
      </c>
    </row>
    <row r="8" spans="1:14" ht="15" customHeight="1" x14ac:dyDescent="0.35">
      <c r="A8" s="33" t="s">
        <v>7</v>
      </c>
      <c r="B8" s="50">
        <v>31</v>
      </c>
      <c r="C8">
        <f>VLOOKUP($B8,Expenses!$B$3:$I$204,OPEX!C$2,FALSE)/VLOOKUP($B8,Barrelmiles!$B$4:$I$205,OPEX!C$2,)</f>
        <v>1.0760401809344761E-2</v>
      </c>
      <c r="D8">
        <f>VLOOKUP($B8,Expenses!$B$3:$I$204,OPEX!D$2,FALSE)/VLOOKUP($B8,Barrelmiles!$B$4:$I$205,OPEX!D$2,)</f>
        <v>6.1562372500035397E-3</v>
      </c>
      <c r="E8">
        <f>VLOOKUP($B8,Expenses!$B$3:$I$204,OPEX!E$2,FALSE)/VLOOKUP($B8,Barrelmiles!$B$4:$I$205,OPEX!E$2,)</f>
        <v>5.9791044583958168E-3</v>
      </c>
      <c r="F8">
        <f>VLOOKUP($B8,Expenses!$B$3:$I$204,OPEX!F$2,FALSE)/VLOOKUP($B8,Barrelmiles!$B$4:$I$205,OPEX!F$2,)</f>
        <v>4.7171626005165744E-3</v>
      </c>
      <c r="G8">
        <f>VLOOKUP($B8,Expenses!$B$3:$I$204,OPEX!G$2,FALSE)/VLOOKUP($B8,Barrelmiles!$B$4:$I$205,OPEX!G$2,)</f>
        <v>3.9533571851619832E-3</v>
      </c>
      <c r="H8">
        <f>VLOOKUP($B8,Expenses!$B$3:$I$204,OPEX!H$2,FALSE)/VLOOKUP($B8,Barrelmiles!$B$4:$I$205,OPEX!H$2,)</f>
        <v>5.3108473594441399E-3</v>
      </c>
      <c r="J8" s="34">
        <f t="shared" si="0"/>
        <v>-0.42788035622822018</v>
      </c>
      <c r="K8" s="34">
        <f t="shared" si="0"/>
        <v>-0.44434189686082864</v>
      </c>
      <c r="L8" s="34">
        <f t="shared" si="0"/>
        <v>-0.56161835923078607</v>
      </c>
      <c r="M8" s="34">
        <f t="shared" si="0"/>
        <v>-0.63260134191933881</v>
      </c>
      <c r="N8" s="34">
        <f t="shared" si="0"/>
        <v>-0.50644525608402569</v>
      </c>
    </row>
    <row r="9" spans="1:14" ht="15" customHeight="1" x14ac:dyDescent="0.35">
      <c r="A9" s="33" t="s">
        <v>10</v>
      </c>
      <c r="B9" s="50">
        <v>34</v>
      </c>
      <c r="C9">
        <f>VLOOKUP($B9,Expenses!$B$3:$I$204,OPEX!C$2,FALSE)/VLOOKUP($B9,Barrelmiles!$B$4:$I$205,OPEX!C$2,)</f>
        <v>4.1216380663330046E-3</v>
      </c>
      <c r="D9">
        <f>VLOOKUP($B9,Expenses!$B$3:$I$204,OPEX!D$2,FALSE)/VLOOKUP($B9,Barrelmiles!$B$4:$I$205,OPEX!D$2,)</f>
        <v>4.0393861462541779E-3</v>
      </c>
      <c r="E9">
        <f>VLOOKUP($B9,Expenses!$B$3:$I$204,OPEX!E$2,FALSE)/VLOOKUP($B9,Barrelmiles!$B$4:$I$205,OPEX!E$2,)</f>
        <v>4.0943077400477489E-3</v>
      </c>
      <c r="F9">
        <f>VLOOKUP($B9,Expenses!$B$3:$I$204,OPEX!F$2,FALSE)/VLOOKUP($B9,Barrelmiles!$B$4:$I$205,OPEX!F$2,)</f>
        <v>4.1663042055287711E-3</v>
      </c>
      <c r="G9">
        <f>VLOOKUP($B9,Expenses!$B$3:$I$204,OPEX!G$2,FALSE)/VLOOKUP($B9,Barrelmiles!$B$4:$I$205,OPEX!G$2,)</f>
        <v>4.138688602391972E-3</v>
      </c>
      <c r="H9">
        <f>VLOOKUP($B9,Expenses!$B$3:$I$204,OPEX!H$2,FALSE)/VLOOKUP($B9,Barrelmiles!$B$4:$I$205,OPEX!H$2,)</f>
        <v>4.8836109279575528E-3</v>
      </c>
      <c r="J9" s="34">
        <f t="shared" si="0"/>
        <v>-1.9956123937880287E-2</v>
      </c>
      <c r="K9" s="34">
        <f t="shared" si="0"/>
        <v>-6.6309379536498864E-3</v>
      </c>
      <c r="L9" s="34">
        <f t="shared" si="0"/>
        <v>1.0836987255289426E-2</v>
      </c>
      <c r="M9" s="34">
        <f t="shared" si="0"/>
        <v>4.1368348662737288E-3</v>
      </c>
      <c r="N9" s="34">
        <f t="shared" si="0"/>
        <v>0.18487136652017355</v>
      </c>
    </row>
    <row r="10" spans="1:14" ht="15" customHeight="1" x14ac:dyDescent="0.35">
      <c r="A10" s="33" t="s">
        <v>11</v>
      </c>
      <c r="B10" s="50">
        <v>36</v>
      </c>
      <c r="C10">
        <f>VLOOKUP($B10,Expenses!$B$3:$I$204,OPEX!C$2,FALSE)/VLOOKUP($B10,Barrelmiles!$B$4:$I$205,OPEX!C$2,)</f>
        <v>1.1689499146865041E-3</v>
      </c>
      <c r="D10">
        <f>VLOOKUP($B10,Expenses!$B$3:$I$204,OPEX!D$2,FALSE)/VLOOKUP($B10,Barrelmiles!$B$4:$I$205,OPEX!D$2,)</f>
        <v>1.2915695699286128E-3</v>
      </c>
      <c r="E10">
        <f>VLOOKUP($B10,Expenses!$B$3:$I$204,OPEX!E$2,FALSE)/VLOOKUP($B10,Barrelmiles!$B$4:$I$205,OPEX!E$2,)</f>
        <v>1.6665350642465072E-3</v>
      </c>
      <c r="F10">
        <f>VLOOKUP($B10,Expenses!$B$3:$I$204,OPEX!F$2,FALSE)/VLOOKUP($B10,Barrelmiles!$B$4:$I$205,OPEX!F$2,)</f>
        <v>1.7408754981766055E-3</v>
      </c>
      <c r="G10">
        <f>VLOOKUP($B10,Expenses!$B$3:$I$204,OPEX!G$2,FALSE)/VLOOKUP($B10,Barrelmiles!$B$4:$I$205,OPEX!G$2,)</f>
        <v>2.0711954444616672E-3</v>
      </c>
      <c r="H10">
        <f>VLOOKUP($B10,Expenses!$B$3:$I$204,OPEX!H$2,FALSE)/VLOOKUP($B10,Barrelmiles!$B$4:$I$205,OPEX!H$2,)</f>
        <v>2.1495691183187325E-3</v>
      </c>
      <c r="J10" s="34">
        <f t="shared" si="0"/>
        <v>0.10489727036337011</v>
      </c>
      <c r="K10" s="34">
        <f t="shared" si="0"/>
        <v>0.42566849384085753</v>
      </c>
      <c r="L10" s="34">
        <f t="shared" si="0"/>
        <v>0.48926440414984218</v>
      </c>
      <c r="M10" s="34">
        <f t="shared" si="0"/>
        <v>0.77184276113073036</v>
      </c>
      <c r="N10" s="34">
        <f t="shared" si="0"/>
        <v>0.83888898173641302</v>
      </c>
    </row>
    <row r="11" spans="1:14" ht="15" customHeight="1" x14ac:dyDescent="0.35">
      <c r="A11" s="33" t="s">
        <v>12</v>
      </c>
      <c r="B11" s="50">
        <v>40</v>
      </c>
      <c r="C11">
        <f>VLOOKUP($B11,Expenses!$B$3:$I$204,OPEX!C$2,FALSE)/VLOOKUP($B11,Barrelmiles!$B$4:$I$205,OPEX!C$2,)</f>
        <v>3.6280058568706397E-3</v>
      </c>
      <c r="D11">
        <f>VLOOKUP($B11,Expenses!$B$3:$I$204,OPEX!D$2,FALSE)/VLOOKUP($B11,Barrelmiles!$B$4:$I$205,OPEX!D$2,)</f>
        <v>3.4379192073056143E-3</v>
      </c>
      <c r="E11">
        <f>VLOOKUP($B11,Expenses!$B$3:$I$204,OPEX!E$2,FALSE)/VLOOKUP($B11,Barrelmiles!$B$4:$I$205,OPEX!E$2,)</f>
        <v>4.5673273405952234E-3</v>
      </c>
      <c r="F11">
        <f>VLOOKUP($B11,Expenses!$B$3:$I$204,OPEX!F$2,FALSE)/VLOOKUP($B11,Barrelmiles!$B$4:$I$205,OPEX!F$2,)</f>
        <v>1.0064765004548502E-2</v>
      </c>
      <c r="G11">
        <f>VLOOKUP($B11,Expenses!$B$3:$I$204,OPEX!G$2,FALSE)/VLOOKUP($B11,Barrelmiles!$B$4:$I$205,OPEX!G$2,)</f>
        <v>4.1333359264930872E-3</v>
      </c>
      <c r="H11">
        <f>VLOOKUP($B11,Expenses!$B$3:$I$204,OPEX!H$2,FALSE)/VLOOKUP($B11,Barrelmiles!$B$4:$I$205,OPEX!H$2,)</f>
        <v>4.0948962870032222E-3</v>
      </c>
      <c r="J11" s="34">
        <f t="shared" si="0"/>
        <v>-5.2394251019480399E-2</v>
      </c>
      <c r="K11" s="34">
        <f t="shared" si="0"/>
        <v>0.25890848052125298</v>
      </c>
      <c r="L11" s="34">
        <f t="shared" si="0"/>
        <v>1.7741865370718919</v>
      </c>
      <c r="M11" s="34">
        <f t="shared" si="0"/>
        <v>0.1392859023822865</v>
      </c>
      <c r="N11" s="34">
        <f t="shared" si="0"/>
        <v>0.12869064950609035</v>
      </c>
    </row>
    <row r="12" spans="1:14" ht="15" customHeight="1" x14ac:dyDescent="0.35">
      <c r="A12" s="33" t="s">
        <v>13</v>
      </c>
      <c r="B12" s="50">
        <v>42</v>
      </c>
      <c r="C12">
        <f>VLOOKUP($B12,Expenses!$B$3:$I$204,OPEX!C$2,FALSE)/VLOOKUP($B12,Barrelmiles!$B$4:$I$205,OPEX!C$2,)</f>
        <v>2.8170626109872798E-3</v>
      </c>
      <c r="D12">
        <f>VLOOKUP($B12,Expenses!$B$3:$I$204,OPEX!D$2,FALSE)/VLOOKUP($B12,Barrelmiles!$B$4:$I$205,OPEX!D$2,)</f>
        <v>2.5836335654050211E-3</v>
      </c>
      <c r="E12">
        <f>VLOOKUP($B12,Expenses!$B$3:$I$204,OPEX!E$2,FALSE)/VLOOKUP($B12,Barrelmiles!$B$4:$I$205,OPEX!E$2,)</f>
        <v>2.8870638735094857E-3</v>
      </c>
      <c r="F12">
        <f>VLOOKUP($B12,Expenses!$B$3:$I$204,OPEX!F$2,FALSE)/VLOOKUP($B12,Barrelmiles!$B$4:$I$205,OPEX!F$2,)</f>
        <v>2.6836793622202005E-3</v>
      </c>
      <c r="G12">
        <f>VLOOKUP($B12,Expenses!$B$3:$I$204,OPEX!G$2,FALSE)/VLOOKUP($B12,Barrelmiles!$B$4:$I$205,OPEX!G$2,)</f>
        <v>3.2986322011477106E-3</v>
      </c>
      <c r="H12">
        <f>VLOOKUP($B12,Expenses!$B$3:$I$204,OPEX!H$2,FALSE)/VLOOKUP($B12,Barrelmiles!$B$4:$I$205,OPEX!H$2,)</f>
        <v>2.9977796705120295E-3</v>
      </c>
      <c r="J12" s="34">
        <f t="shared" si="0"/>
        <v>-8.2862569213699583E-2</v>
      </c>
      <c r="K12" s="34">
        <f t="shared" si="0"/>
        <v>2.4849026162635748E-2</v>
      </c>
      <c r="L12" s="34">
        <f t="shared" si="0"/>
        <v>-4.7348343713359387E-2</v>
      </c>
      <c r="M12" s="34">
        <f t="shared" si="0"/>
        <v>0.17094742171586233</v>
      </c>
      <c r="N12" s="34">
        <f t="shared" si="0"/>
        <v>6.4150884974975689E-2</v>
      </c>
    </row>
    <row r="13" spans="1:14" ht="15" customHeight="1" x14ac:dyDescent="0.35">
      <c r="A13" s="33" t="s">
        <v>14</v>
      </c>
      <c r="B13" s="50">
        <v>44</v>
      </c>
      <c r="C13">
        <f>VLOOKUP($B13,Expenses!$B$3:$I$204,OPEX!C$2,FALSE)/VLOOKUP($B13,Barrelmiles!$B$4:$I$205,OPEX!C$2,)</f>
        <v>1.2630257508532474E-2</v>
      </c>
      <c r="D13">
        <f>VLOOKUP($B13,Expenses!$B$3:$I$204,OPEX!D$2,FALSE)/VLOOKUP($B13,Barrelmiles!$B$4:$I$205,OPEX!D$2,)</f>
        <v>1.7094064885309321E-2</v>
      </c>
      <c r="E13">
        <f>VLOOKUP($B13,Expenses!$B$3:$I$204,OPEX!E$2,FALSE)/VLOOKUP($B13,Barrelmiles!$B$4:$I$205,OPEX!E$2,)</f>
        <v>1.4594301747388768E-2</v>
      </c>
      <c r="F13">
        <f>VLOOKUP($B13,Expenses!$B$3:$I$204,OPEX!F$2,FALSE)/VLOOKUP($B13,Barrelmiles!$B$4:$I$205,OPEX!F$2,)</f>
        <v>1.5061651922561309E-2</v>
      </c>
      <c r="G13">
        <f>VLOOKUP($B13,Expenses!$B$3:$I$204,OPEX!G$2,FALSE)/VLOOKUP($B13,Barrelmiles!$B$4:$I$205,OPEX!G$2,)</f>
        <v>2.3331094975626267E-2</v>
      </c>
      <c r="H13">
        <f>VLOOKUP($B13,Expenses!$B$3:$I$204,OPEX!H$2,FALSE)/VLOOKUP($B13,Barrelmiles!$B$4:$I$205,OPEX!H$2,)</f>
        <v>2.9770894262032572E-2</v>
      </c>
      <c r="J13" s="34">
        <f t="shared" si="0"/>
        <v>0.35342172348911227</v>
      </c>
      <c r="K13" s="34">
        <f t="shared" si="0"/>
        <v>0.15550310336344828</v>
      </c>
      <c r="L13" s="34">
        <f t="shared" si="0"/>
        <v>0.1925055298663774</v>
      </c>
      <c r="M13" s="34">
        <f t="shared" si="0"/>
        <v>0.8472382657174452</v>
      </c>
      <c r="N13" s="34">
        <f t="shared" si="0"/>
        <v>1.3571090487997255</v>
      </c>
    </row>
    <row r="14" spans="1:14" ht="15" customHeight="1" x14ac:dyDescent="0.35">
      <c r="A14" s="33" t="s">
        <v>15</v>
      </c>
      <c r="B14" s="50">
        <v>45</v>
      </c>
      <c r="C14">
        <f>VLOOKUP($B14,Expenses!$B$3:$I$204,OPEX!C$2,FALSE)/VLOOKUP($B14,Barrelmiles!$B$4:$I$205,OPEX!C$2,)</f>
        <v>3.4733262869013548E-3</v>
      </c>
      <c r="D14">
        <f>VLOOKUP($B14,Expenses!$B$3:$I$204,OPEX!D$2,FALSE)/VLOOKUP($B14,Barrelmiles!$B$4:$I$205,OPEX!D$2,)</f>
        <v>2.1048428179989754E-3</v>
      </c>
      <c r="E14">
        <f>VLOOKUP($B14,Expenses!$B$3:$I$204,OPEX!E$2,FALSE)/VLOOKUP($B14,Barrelmiles!$B$4:$I$205,OPEX!E$2,)</f>
        <v>2.2325248706966867E-3</v>
      </c>
      <c r="F14">
        <f>VLOOKUP($B14,Expenses!$B$3:$I$204,OPEX!F$2,FALSE)/VLOOKUP($B14,Barrelmiles!$B$4:$I$205,OPEX!F$2,)</f>
        <v>4.3243021568903249E-3</v>
      </c>
      <c r="G14">
        <f>VLOOKUP($B14,Expenses!$B$3:$I$204,OPEX!G$2,FALSE)/VLOOKUP($B14,Barrelmiles!$B$4:$I$205,OPEX!G$2,)</f>
        <v>2.7923166274754227E-3</v>
      </c>
      <c r="H14">
        <f>VLOOKUP($B14,Expenses!$B$3:$I$204,OPEX!H$2,FALSE)/VLOOKUP($B14,Barrelmiles!$B$4:$I$205,OPEX!H$2,)</f>
        <v>6.0535384753832352E-3</v>
      </c>
      <c r="J14" s="34">
        <f t="shared" si="0"/>
        <v>-0.39399795926550835</v>
      </c>
      <c r="K14" s="34">
        <f t="shared" si="0"/>
        <v>-0.35723721692488025</v>
      </c>
      <c r="L14" s="34">
        <f t="shared" si="0"/>
        <v>0.24500314675248894</v>
      </c>
      <c r="M14" s="34">
        <f t="shared" si="0"/>
        <v>-0.19606843791041542</v>
      </c>
      <c r="N14" s="34">
        <f t="shared" si="0"/>
        <v>0.74286490106397551</v>
      </c>
    </row>
    <row r="15" spans="1:14" ht="15" customHeight="1" x14ac:dyDescent="0.35">
      <c r="A15" s="33" t="s">
        <v>16</v>
      </c>
      <c r="B15" s="50">
        <v>46</v>
      </c>
      <c r="C15">
        <f>VLOOKUP($B15,Expenses!$B$3:$I$204,OPEX!C$2,FALSE)/VLOOKUP($B15,Barrelmiles!$B$4:$I$205,OPEX!C$2,)</f>
        <v>5.8233262412834348E-4</v>
      </c>
      <c r="D15">
        <f>VLOOKUP($B15,Expenses!$B$3:$I$204,OPEX!D$2,FALSE)/VLOOKUP($B15,Barrelmiles!$B$4:$I$205,OPEX!D$2,)</f>
        <v>1.9139885901554492E-3</v>
      </c>
      <c r="E15">
        <f>VLOOKUP($B15,Expenses!$B$3:$I$204,OPEX!E$2,FALSE)/VLOOKUP($B15,Barrelmiles!$B$4:$I$205,OPEX!E$2,)</f>
        <v>2.0633639286900024E-3</v>
      </c>
      <c r="F15">
        <f>VLOOKUP($B15,Expenses!$B$3:$I$204,OPEX!F$2,FALSE)/VLOOKUP($B15,Barrelmiles!$B$4:$I$205,OPEX!F$2,)</f>
        <v>2.1492101992962587E-3</v>
      </c>
      <c r="G15">
        <f>VLOOKUP($B15,Expenses!$B$3:$I$204,OPEX!G$2,FALSE)/VLOOKUP($B15,Barrelmiles!$B$4:$I$205,OPEX!G$2,)</f>
        <v>1.1127725792235172E-3</v>
      </c>
      <c r="H15">
        <f>VLOOKUP($B15,Expenses!$B$3:$I$204,OPEX!H$2,FALSE)/VLOOKUP($B15,Barrelmiles!$B$4:$I$205,OPEX!H$2,)</f>
        <v>1.2333593616180734E-3</v>
      </c>
      <c r="J15" s="34">
        <f t="shared" si="0"/>
        <v>2.2867617420891992</v>
      </c>
      <c r="K15" s="34">
        <f t="shared" si="0"/>
        <v>2.5432737978204814</v>
      </c>
      <c r="L15" s="34">
        <f t="shared" si="0"/>
        <v>2.6906917288264145</v>
      </c>
      <c r="M15" s="34">
        <f t="shared" si="0"/>
        <v>0.91088826749000262</v>
      </c>
      <c r="N15" s="34">
        <f t="shared" si="0"/>
        <v>1.117963704101604</v>
      </c>
    </row>
    <row r="16" spans="1:14" ht="15" customHeight="1" x14ac:dyDescent="0.35">
      <c r="A16" s="33" t="s">
        <v>17</v>
      </c>
      <c r="B16" s="50">
        <v>47</v>
      </c>
      <c r="C16">
        <f>VLOOKUP($B16,Expenses!$B$3:$I$204,OPEX!C$2,FALSE)/VLOOKUP($B16,Barrelmiles!$B$4:$I$205,OPEX!C$2,)</f>
        <v>3.4706882339509207E-3</v>
      </c>
      <c r="D16">
        <f>VLOOKUP($B16,Expenses!$B$3:$I$204,OPEX!D$2,FALSE)/VLOOKUP($B16,Barrelmiles!$B$4:$I$205,OPEX!D$2,)</f>
        <v>2.3843483991917939E-3</v>
      </c>
      <c r="E16">
        <f>VLOOKUP($B16,Expenses!$B$3:$I$204,OPEX!E$2,FALSE)/VLOOKUP($B16,Barrelmiles!$B$4:$I$205,OPEX!E$2,)</f>
        <v>2.9668738468861086E-3</v>
      </c>
      <c r="F16">
        <f>VLOOKUP($B16,Expenses!$B$3:$I$204,OPEX!F$2,FALSE)/VLOOKUP($B16,Barrelmiles!$B$4:$I$205,OPEX!F$2,)</f>
        <v>3.0929416752178019E-3</v>
      </c>
      <c r="G16">
        <f>VLOOKUP($B16,Expenses!$B$3:$I$204,OPEX!G$2,FALSE)/VLOOKUP($B16,Barrelmiles!$B$4:$I$205,OPEX!G$2,)</f>
        <v>2.8652134841571234E-3</v>
      </c>
      <c r="H16">
        <f>VLOOKUP($B16,Expenses!$B$3:$I$204,OPEX!H$2,FALSE)/VLOOKUP($B16,Barrelmiles!$B$4:$I$205,OPEX!H$2,)</f>
        <v>1.9090935818126919E-3</v>
      </c>
      <c r="J16" s="34">
        <f t="shared" si="0"/>
        <v>-0.31300415408458404</v>
      </c>
      <c r="K16" s="34">
        <f t="shared" si="0"/>
        <v>-0.14516267469270377</v>
      </c>
      <c r="L16" s="34">
        <f t="shared" si="0"/>
        <v>-0.10883909278797542</v>
      </c>
      <c r="M16" s="34">
        <f t="shared" si="0"/>
        <v>-0.1744537996443847</v>
      </c>
      <c r="N16" s="34">
        <f t="shared" si="0"/>
        <v>-0.44993803732136411</v>
      </c>
    </row>
    <row r="17" spans="1:14" ht="15" customHeight="1" x14ac:dyDescent="0.35">
      <c r="A17" s="33" t="s">
        <v>18</v>
      </c>
      <c r="B17" s="50">
        <v>48</v>
      </c>
      <c r="C17">
        <f>VLOOKUP($B17,Expenses!$B$3:$I$204,OPEX!C$2,FALSE)/VLOOKUP($B17,Barrelmiles!$B$4:$I$205,OPEX!C$2,)</f>
        <v>3.6699296725550708E-3</v>
      </c>
      <c r="D17">
        <f>VLOOKUP($B17,Expenses!$B$3:$I$204,OPEX!D$2,FALSE)/VLOOKUP($B17,Barrelmiles!$B$4:$I$205,OPEX!D$2,)</f>
        <v>4.626769011216612E-3</v>
      </c>
      <c r="E17">
        <f>VLOOKUP($B17,Expenses!$B$3:$I$204,OPEX!E$2,FALSE)/VLOOKUP($B17,Barrelmiles!$B$4:$I$205,OPEX!E$2,)</f>
        <v>4.4015382541672879E-3</v>
      </c>
      <c r="F17">
        <f>VLOOKUP($B17,Expenses!$B$3:$I$204,OPEX!F$2,FALSE)/VLOOKUP($B17,Barrelmiles!$B$4:$I$205,OPEX!F$2,)</f>
        <v>4.211732151471582E-3</v>
      </c>
      <c r="G17">
        <f>VLOOKUP($B17,Expenses!$B$3:$I$204,OPEX!G$2,FALSE)/VLOOKUP($B17,Barrelmiles!$B$4:$I$205,OPEX!G$2,)</f>
        <v>4.8000034895783038E-3</v>
      </c>
      <c r="H17">
        <f>VLOOKUP($B17,Expenses!$B$3:$I$204,OPEX!H$2,FALSE)/VLOOKUP($B17,Barrelmiles!$B$4:$I$205,OPEX!H$2,)</f>
        <v>4.3268511597852133E-3</v>
      </c>
      <c r="J17" s="34">
        <f t="shared" si="0"/>
        <v>0.26072416205059662</v>
      </c>
      <c r="K17" s="34">
        <f t="shared" si="0"/>
        <v>0.19935220750507135</v>
      </c>
      <c r="L17" s="34">
        <f t="shared" si="0"/>
        <v>0.14763293230611108</v>
      </c>
      <c r="M17" s="34">
        <f t="shared" si="0"/>
        <v>0.30792792174582884</v>
      </c>
      <c r="N17" s="34">
        <f t="shared" si="0"/>
        <v>0.17900111060514737</v>
      </c>
    </row>
    <row r="18" spans="1:14" ht="15" customHeight="1" x14ac:dyDescent="0.35">
      <c r="A18" s="33" t="s">
        <v>19</v>
      </c>
      <c r="B18" s="50">
        <v>49</v>
      </c>
      <c r="C18">
        <f>VLOOKUP($B18,Expenses!$B$3:$I$204,OPEX!C$2,FALSE)/VLOOKUP($B18,Barrelmiles!$B$4:$I$205,OPEX!C$2,)</f>
        <v>2.0081374795608876E-2</v>
      </c>
      <c r="D18">
        <f>VLOOKUP($B18,Expenses!$B$3:$I$204,OPEX!D$2,FALSE)/VLOOKUP($B18,Barrelmiles!$B$4:$I$205,OPEX!D$2,)</f>
        <v>2.0496114076977677E-2</v>
      </c>
      <c r="E18">
        <f>VLOOKUP($B18,Expenses!$B$3:$I$204,OPEX!E$2,FALSE)/VLOOKUP($B18,Barrelmiles!$B$4:$I$205,OPEX!E$2,)</f>
        <v>1.8250522174619938E-2</v>
      </c>
      <c r="F18">
        <f>VLOOKUP($B18,Expenses!$B$3:$I$204,OPEX!F$2,FALSE)/VLOOKUP($B18,Barrelmiles!$B$4:$I$205,OPEX!F$2,)</f>
        <v>2.1373595698453637E-2</v>
      </c>
      <c r="G18">
        <f>VLOOKUP($B18,Expenses!$B$3:$I$204,OPEX!G$2,FALSE)/VLOOKUP($B18,Barrelmiles!$B$4:$I$205,OPEX!G$2,)</f>
        <v>1.7741718607163632E-2</v>
      </c>
      <c r="H18">
        <f>VLOOKUP($B18,Expenses!$B$3:$I$204,OPEX!H$2,FALSE)/VLOOKUP($B18,Barrelmiles!$B$4:$I$205,OPEX!H$2,)</f>
        <v>6.3058751260165011E-2</v>
      </c>
      <c r="J18" s="34">
        <f t="shared" si="0"/>
        <v>2.0652932659744497E-2</v>
      </c>
      <c r="K18" s="34">
        <f t="shared" si="0"/>
        <v>-9.1171677219494165E-2</v>
      </c>
      <c r="L18" s="34">
        <f t="shared" si="0"/>
        <v>6.4349224891082968E-2</v>
      </c>
      <c r="M18" s="34">
        <f t="shared" si="0"/>
        <v>-0.11650876557300494</v>
      </c>
      <c r="N18" s="34">
        <f t="shared" si="0"/>
        <v>2.1401610647670322</v>
      </c>
    </row>
    <row r="19" spans="1:14" ht="15" customHeight="1" x14ac:dyDescent="0.35">
      <c r="A19" s="33" t="s">
        <v>21</v>
      </c>
      <c r="B19" s="50">
        <v>54</v>
      </c>
      <c r="C19">
        <f>VLOOKUP($B19,Expenses!$B$3:$I$204,OPEX!C$2,FALSE)/VLOOKUP($B19,Barrelmiles!$B$4:$I$205,OPEX!C$2,)</f>
        <v>3.270367364910882E-3</v>
      </c>
      <c r="D19">
        <f>VLOOKUP($B19,Expenses!$B$3:$I$204,OPEX!D$2,FALSE)/VLOOKUP($B19,Barrelmiles!$B$4:$I$205,OPEX!D$2,)</f>
        <v>6.4937004026583509E-3</v>
      </c>
      <c r="E19">
        <f>VLOOKUP($B19,Expenses!$B$3:$I$204,OPEX!E$2,FALSE)/VLOOKUP($B19,Barrelmiles!$B$4:$I$205,OPEX!E$2,)</f>
        <v>2.9817653620341071E-3</v>
      </c>
      <c r="F19">
        <f>VLOOKUP($B19,Expenses!$B$3:$I$204,OPEX!F$2,FALSE)/VLOOKUP($B19,Barrelmiles!$B$4:$I$205,OPEX!F$2,)</f>
        <v>2.0028836328381755E-3</v>
      </c>
      <c r="G19">
        <f>VLOOKUP($B19,Expenses!$B$3:$I$204,OPEX!G$2,FALSE)/VLOOKUP($B19,Barrelmiles!$B$4:$I$205,OPEX!G$2,)</f>
        <v>1.2652097936728271E-3</v>
      </c>
      <c r="H19">
        <f>VLOOKUP($B19,Expenses!$B$3:$I$204,OPEX!H$2,FALSE)/VLOOKUP($B19,Barrelmiles!$B$4:$I$205,OPEX!H$2,)</f>
        <v>1.8936049496119541E-3</v>
      </c>
      <c r="J19" s="34">
        <f t="shared" si="0"/>
        <v>0.98561802943973087</v>
      </c>
      <c r="K19" s="34">
        <f t="shared" si="0"/>
        <v>-8.8247579147622587E-2</v>
      </c>
      <c r="L19" s="34">
        <f t="shared" si="0"/>
        <v>-0.38756616326106397</v>
      </c>
      <c r="M19" s="34">
        <f t="shared" si="0"/>
        <v>-0.61312915263044021</v>
      </c>
      <c r="N19" s="34">
        <f t="shared" si="0"/>
        <v>-0.42098096686958741</v>
      </c>
    </row>
    <row r="20" spans="1:14" ht="15" customHeight="1" x14ac:dyDescent="0.35">
      <c r="A20" s="33" t="s">
        <v>22</v>
      </c>
      <c r="B20" s="50">
        <v>55</v>
      </c>
      <c r="C20">
        <f>VLOOKUP($B20,Expenses!$B$3:$I$204,OPEX!C$2,FALSE)/VLOOKUP($B20,Barrelmiles!$B$4:$I$205,OPEX!C$2,)</f>
        <v>1.321039867319793E-3</v>
      </c>
      <c r="D20">
        <f>VLOOKUP($B20,Expenses!$B$3:$I$204,OPEX!D$2,FALSE)/VLOOKUP($B20,Barrelmiles!$B$4:$I$205,OPEX!D$2,)</f>
        <v>1.3838109151327917E-3</v>
      </c>
      <c r="E20">
        <f>VLOOKUP($B20,Expenses!$B$3:$I$204,OPEX!E$2,FALSE)/VLOOKUP($B20,Barrelmiles!$B$4:$I$205,OPEX!E$2,)</f>
        <v>1.4797770976552843E-3</v>
      </c>
      <c r="F20">
        <f>VLOOKUP($B20,Expenses!$B$3:$I$204,OPEX!F$2,FALSE)/VLOOKUP($B20,Barrelmiles!$B$4:$I$205,OPEX!F$2,)</f>
        <v>1.5215954953710733E-3</v>
      </c>
      <c r="G20">
        <f>VLOOKUP($B20,Expenses!$B$3:$I$204,OPEX!G$2,FALSE)/VLOOKUP($B20,Barrelmiles!$B$4:$I$205,OPEX!G$2,)</f>
        <v>2.0491282140593539E-3</v>
      </c>
      <c r="H20">
        <f>VLOOKUP($B20,Expenses!$B$3:$I$204,OPEX!H$2,FALSE)/VLOOKUP($B20,Barrelmiles!$B$4:$I$205,OPEX!H$2,)</f>
        <v>1.5070205313836218E-3</v>
      </c>
      <c r="J20" s="34">
        <f t="shared" si="0"/>
        <v>4.7516391719768784E-2</v>
      </c>
      <c r="K20" s="34">
        <f t="shared" si="0"/>
        <v>0.12016081744568932</v>
      </c>
      <c r="L20" s="34">
        <f t="shared" si="0"/>
        <v>0.15181648412941534</v>
      </c>
      <c r="M20" s="34">
        <f t="shared" si="0"/>
        <v>0.55114789852387369</v>
      </c>
      <c r="N20" s="34">
        <f t="shared" si="0"/>
        <v>0.14078353626159501</v>
      </c>
    </row>
    <row r="21" spans="1:14" ht="15" customHeight="1" x14ac:dyDescent="0.35">
      <c r="A21" s="33" t="s">
        <v>23</v>
      </c>
      <c r="B21" s="50">
        <v>56</v>
      </c>
      <c r="C21">
        <f>VLOOKUP($B21,Expenses!$B$3:$I$204,OPEX!C$2,FALSE)/VLOOKUP($B21,Barrelmiles!$B$4:$I$205,OPEX!C$2,)</f>
        <v>5.7043358129281539E-4</v>
      </c>
      <c r="D21">
        <f>VLOOKUP($B21,Expenses!$B$3:$I$204,OPEX!D$2,FALSE)/VLOOKUP($B21,Barrelmiles!$B$4:$I$205,OPEX!D$2,)</f>
        <v>6.2750587690610696E-4</v>
      </c>
      <c r="E21">
        <f>VLOOKUP($B21,Expenses!$B$3:$I$204,OPEX!E$2,FALSE)/VLOOKUP($B21,Barrelmiles!$B$4:$I$205,OPEX!E$2,)</f>
        <v>6.1158325804416987E-4</v>
      </c>
      <c r="F21">
        <f>VLOOKUP($B21,Expenses!$B$3:$I$204,OPEX!F$2,FALSE)/VLOOKUP($B21,Barrelmiles!$B$4:$I$205,OPEX!F$2,)</f>
        <v>6.1303982688362397E-4</v>
      </c>
      <c r="G21">
        <f>VLOOKUP($B21,Expenses!$B$3:$I$204,OPEX!G$2,FALSE)/VLOOKUP($B21,Barrelmiles!$B$4:$I$205,OPEX!G$2,)</f>
        <v>6.8323872978908959E-4</v>
      </c>
      <c r="H21">
        <f>VLOOKUP($B21,Expenses!$B$3:$I$204,OPEX!H$2,FALSE)/VLOOKUP($B21,Barrelmiles!$B$4:$I$205,OPEX!H$2,)</f>
        <v>6.9866186885670983E-4</v>
      </c>
      <c r="J21" s="34">
        <f t="shared" si="0"/>
        <v>0.10005072892788755</v>
      </c>
      <c r="K21" s="34">
        <f t="shared" si="0"/>
        <v>7.2137542565593626E-2</v>
      </c>
      <c r="L21" s="34">
        <f t="shared" si="0"/>
        <v>7.469098417075469E-2</v>
      </c>
      <c r="M21" s="34">
        <f t="shared" si="0"/>
        <v>0.19775334446582832</v>
      </c>
      <c r="N21" s="34">
        <f t="shared" si="0"/>
        <v>0.22479091653980343</v>
      </c>
    </row>
    <row r="22" spans="1:14" ht="15" customHeight="1" x14ac:dyDescent="0.35">
      <c r="A22" s="33" t="s">
        <v>25</v>
      </c>
      <c r="B22" s="50">
        <v>59</v>
      </c>
      <c r="C22">
        <f>VLOOKUP($B22,Expenses!$B$3:$I$204,OPEX!C$2,FALSE)/VLOOKUP($B22,Barrelmiles!$B$4:$I$205,OPEX!C$2,)</f>
        <v>4.5785548772586948E-3</v>
      </c>
      <c r="D22">
        <f>VLOOKUP($B22,Expenses!$B$3:$I$204,OPEX!D$2,FALSE)/VLOOKUP($B22,Barrelmiles!$B$4:$I$205,OPEX!D$2,)</f>
        <v>5.270970752925758E-3</v>
      </c>
      <c r="E22">
        <f>VLOOKUP($B22,Expenses!$B$3:$I$204,OPEX!E$2,FALSE)/VLOOKUP($B22,Barrelmiles!$B$4:$I$205,OPEX!E$2,)</f>
        <v>5.0013325207678306E-3</v>
      </c>
      <c r="F22">
        <f>VLOOKUP($B22,Expenses!$B$3:$I$204,OPEX!F$2,FALSE)/VLOOKUP($B22,Barrelmiles!$B$4:$I$205,OPEX!F$2,)</f>
        <v>5.7860577169843198E-3</v>
      </c>
      <c r="G22">
        <f>VLOOKUP($B22,Expenses!$B$3:$I$204,OPEX!G$2,FALSE)/VLOOKUP($B22,Barrelmiles!$B$4:$I$205,OPEX!G$2,)</f>
        <v>5.3465263253086219E-3</v>
      </c>
      <c r="H22">
        <f>VLOOKUP($B22,Expenses!$B$3:$I$204,OPEX!H$2,FALSE)/VLOOKUP($B22,Barrelmiles!$B$4:$I$205,OPEX!H$2,)</f>
        <v>6.2849353306246589E-3</v>
      </c>
      <c r="J22" s="34">
        <f t="shared" si="0"/>
        <v>0.15123022312263545</v>
      </c>
      <c r="K22" s="34">
        <f t="shared" si="0"/>
        <v>9.2338664675406107E-2</v>
      </c>
      <c r="L22" s="34">
        <f t="shared" si="0"/>
        <v>0.26373012273440083</v>
      </c>
      <c r="M22" s="34">
        <f t="shared" si="0"/>
        <v>0.16773227986506792</v>
      </c>
      <c r="N22" s="34">
        <f t="shared" si="0"/>
        <v>0.37268974580634939</v>
      </c>
    </row>
    <row r="23" spans="1:14" ht="15" customHeight="1" x14ac:dyDescent="0.35">
      <c r="A23" s="33" t="s">
        <v>26</v>
      </c>
      <c r="B23" s="50">
        <v>66</v>
      </c>
      <c r="C23">
        <f>VLOOKUP($B23,Expenses!$B$3:$I$204,OPEX!C$2,FALSE)/VLOOKUP($B23,Barrelmiles!$B$4:$I$205,OPEX!C$2,)</f>
        <v>2.3665949861456153E-3</v>
      </c>
      <c r="D23">
        <f>VLOOKUP($B23,Expenses!$B$3:$I$204,OPEX!D$2,FALSE)/VLOOKUP($B23,Barrelmiles!$B$4:$I$205,OPEX!D$2,)</f>
        <v>2.0586546557414412E-3</v>
      </c>
      <c r="E23">
        <f>VLOOKUP($B23,Expenses!$B$3:$I$204,OPEX!E$2,FALSE)/VLOOKUP($B23,Barrelmiles!$B$4:$I$205,OPEX!E$2,)</f>
        <v>2.7432736356293569E-3</v>
      </c>
      <c r="F23">
        <f>VLOOKUP($B23,Expenses!$B$3:$I$204,OPEX!F$2,FALSE)/VLOOKUP($B23,Barrelmiles!$B$4:$I$205,OPEX!F$2,)</f>
        <v>3.2072361844880403E-3</v>
      </c>
      <c r="G23">
        <f>VLOOKUP($B23,Expenses!$B$3:$I$204,OPEX!G$2,FALSE)/VLOOKUP($B23,Barrelmiles!$B$4:$I$205,OPEX!G$2,)</f>
        <v>2.7920790279038943E-3</v>
      </c>
      <c r="H23">
        <f>VLOOKUP($B23,Expenses!$B$3:$I$204,OPEX!H$2,FALSE)/VLOOKUP($B23,Barrelmiles!$B$4:$I$205,OPEX!H$2,)</f>
        <v>2.6159360089206465E-3</v>
      </c>
      <c r="J23" s="34">
        <f t="shared" si="0"/>
        <v>-0.13011957356746751</v>
      </c>
      <c r="K23" s="34">
        <f t="shared" si="0"/>
        <v>0.15916481345091668</v>
      </c>
      <c r="L23" s="34">
        <f t="shared" si="0"/>
        <v>0.35521126481871995</v>
      </c>
      <c r="M23" s="34">
        <f t="shared" si="0"/>
        <v>0.17978743479519024</v>
      </c>
      <c r="N23" s="34">
        <f t="shared" si="0"/>
        <v>0.10535855278774317</v>
      </c>
    </row>
    <row r="24" spans="1:14" ht="15" customHeight="1" x14ac:dyDescent="0.35">
      <c r="A24" s="33" t="s">
        <v>28</v>
      </c>
      <c r="B24" s="50">
        <v>71</v>
      </c>
      <c r="C24">
        <f>VLOOKUP($B24,Expenses!$B$3:$I$204,OPEX!C$2,FALSE)/VLOOKUP($B24,Barrelmiles!$B$4:$I$205,OPEX!C$2,)</f>
        <v>4.2063587905410071E-3</v>
      </c>
      <c r="D24">
        <f>VLOOKUP($B24,Expenses!$B$3:$I$204,OPEX!D$2,FALSE)/VLOOKUP($B24,Barrelmiles!$B$4:$I$205,OPEX!D$2,)</f>
        <v>3.6732341610339714E-3</v>
      </c>
      <c r="E24">
        <f>VLOOKUP($B24,Expenses!$B$3:$I$204,OPEX!E$2,FALSE)/VLOOKUP($B24,Barrelmiles!$B$4:$I$205,OPEX!E$2,)</f>
        <v>2.3891697369588178E-3</v>
      </c>
      <c r="F24">
        <f>VLOOKUP($B24,Expenses!$B$3:$I$204,OPEX!F$2,FALSE)/VLOOKUP($B24,Barrelmiles!$B$4:$I$205,OPEX!F$2,)</f>
        <v>2.8650928840684084E-3</v>
      </c>
      <c r="G24">
        <f>VLOOKUP($B24,Expenses!$B$3:$I$204,OPEX!G$2,FALSE)/VLOOKUP($B24,Barrelmiles!$B$4:$I$205,OPEX!G$2,)</f>
        <v>2.3730782502945779E-3</v>
      </c>
      <c r="H24">
        <f>VLOOKUP($B24,Expenses!$B$3:$I$204,OPEX!H$2,FALSE)/VLOOKUP($B24,Barrelmiles!$B$4:$I$205,OPEX!H$2,)</f>
        <v>7.5422309778599332E-3</v>
      </c>
      <c r="J24" s="34">
        <f t="shared" si="0"/>
        <v>-0.12674254766519027</v>
      </c>
      <c r="K24" s="34">
        <f t="shared" si="0"/>
        <v>-0.43200999821236574</v>
      </c>
      <c r="L24" s="34">
        <f t="shared" si="0"/>
        <v>-0.31886626254725403</v>
      </c>
      <c r="M24" s="34">
        <f t="shared" si="0"/>
        <v>-0.43583551274061411</v>
      </c>
      <c r="N24" s="34">
        <f t="shared" si="0"/>
        <v>0.79305459981693049</v>
      </c>
    </row>
    <row r="25" spans="1:14" ht="15" customHeight="1" x14ac:dyDescent="0.35">
      <c r="A25" s="33" t="s">
        <v>29</v>
      </c>
      <c r="B25" s="50">
        <v>75</v>
      </c>
      <c r="C25">
        <f>VLOOKUP($B25,Expenses!$B$3:$I$204,OPEX!C$2,FALSE)/VLOOKUP($B25,Barrelmiles!$B$4:$I$205,OPEX!C$2,)</f>
        <v>3.012692350807358E-3</v>
      </c>
      <c r="D25">
        <f>VLOOKUP($B25,Expenses!$B$3:$I$204,OPEX!D$2,FALSE)/VLOOKUP($B25,Barrelmiles!$B$4:$I$205,OPEX!D$2,)</f>
        <v>2.3763366516505236E-3</v>
      </c>
      <c r="E25">
        <f>VLOOKUP($B25,Expenses!$B$3:$I$204,OPEX!E$2,FALSE)/VLOOKUP($B25,Barrelmiles!$B$4:$I$205,OPEX!E$2,)</f>
        <v>3.8332405454674567E-3</v>
      </c>
      <c r="F25">
        <f>VLOOKUP($B25,Expenses!$B$3:$I$204,OPEX!F$2,FALSE)/VLOOKUP($B25,Barrelmiles!$B$4:$I$205,OPEX!F$2,)</f>
        <v>3.7924274096619655E-3</v>
      </c>
      <c r="G25">
        <f>VLOOKUP($B25,Expenses!$B$3:$I$204,OPEX!G$2,FALSE)/VLOOKUP($B25,Barrelmiles!$B$4:$I$205,OPEX!G$2,)</f>
        <v>7.9473868321340586E-3</v>
      </c>
      <c r="H25">
        <f>VLOOKUP($B25,Expenses!$B$3:$I$204,OPEX!H$2,FALSE)/VLOOKUP($B25,Barrelmiles!$B$4:$I$205,OPEX!H$2,)</f>
        <v>7.0457020896979913E-3</v>
      </c>
      <c r="J25" s="34">
        <f t="shared" si="0"/>
        <v>-0.21122491945993099</v>
      </c>
      <c r="K25" s="34">
        <f t="shared" si="0"/>
        <v>0.27236375278750374</v>
      </c>
      <c r="L25" s="34">
        <f t="shared" si="0"/>
        <v>0.25881668888150822</v>
      </c>
      <c r="M25" s="34">
        <f t="shared" si="0"/>
        <v>1.6379682711393595</v>
      </c>
      <c r="N25" s="34">
        <f t="shared" si="0"/>
        <v>1.338672944089311</v>
      </c>
    </row>
    <row r="26" spans="1:14" ht="15" customHeight="1" x14ac:dyDescent="0.35">
      <c r="A26" s="33" t="s">
        <v>30</v>
      </c>
      <c r="B26" s="50">
        <v>77</v>
      </c>
      <c r="C26">
        <f>VLOOKUP($B26,Expenses!$B$3:$I$204,OPEX!C$2,FALSE)/VLOOKUP($B26,Barrelmiles!$B$4:$I$205,OPEX!C$2,)</f>
        <v>1.1369018426954679E-3</v>
      </c>
      <c r="D26">
        <f>VLOOKUP($B26,Expenses!$B$3:$I$204,OPEX!D$2,FALSE)/VLOOKUP($B26,Barrelmiles!$B$4:$I$205,OPEX!D$2,)</f>
        <v>1.1346808121276996E-3</v>
      </c>
      <c r="E26">
        <f>VLOOKUP($B26,Expenses!$B$3:$I$204,OPEX!E$2,FALSE)/VLOOKUP($B26,Barrelmiles!$B$4:$I$205,OPEX!E$2,)</f>
        <v>1.3397142291847791E-3</v>
      </c>
      <c r="F26">
        <f>VLOOKUP($B26,Expenses!$B$3:$I$204,OPEX!F$2,FALSE)/VLOOKUP($B26,Barrelmiles!$B$4:$I$205,OPEX!F$2,)</f>
        <v>1.3584016947198034E-3</v>
      </c>
      <c r="G26">
        <f>VLOOKUP($B26,Expenses!$B$3:$I$204,OPEX!G$2,FALSE)/VLOOKUP($B26,Barrelmiles!$B$4:$I$205,OPEX!G$2,)</f>
        <v>1.3063833019326008E-3</v>
      </c>
      <c r="H26">
        <f>VLOOKUP($B26,Expenses!$B$3:$I$204,OPEX!H$2,FALSE)/VLOOKUP($B26,Barrelmiles!$B$4:$I$205,OPEX!H$2,)</f>
        <v>1.4390560593420267E-3</v>
      </c>
      <c r="J26" s="34">
        <f t="shared" si="0"/>
        <v>-1.9535816412281489E-3</v>
      </c>
      <c r="K26" s="34">
        <f t="shared" si="0"/>
        <v>0.17839041056391072</v>
      </c>
      <c r="L26" s="34">
        <f t="shared" si="0"/>
        <v>0.19482759522949131</v>
      </c>
      <c r="M26" s="34">
        <f t="shared" si="0"/>
        <v>0.14907307990222901</v>
      </c>
      <c r="N26" s="34">
        <f t="shared" si="0"/>
        <v>0.26576983632129991</v>
      </c>
    </row>
    <row r="27" spans="1:14" ht="15" customHeight="1" x14ac:dyDescent="0.35">
      <c r="A27" s="33" t="s">
        <v>31</v>
      </c>
      <c r="B27" s="50">
        <v>78</v>
      </c>
      <c r="C27">
        <f>VLOOKUP($B27,Expenses!$B$3:$I$204,OPEX!C$2,FALSE)/VLOOKUP($B27,Barrelmiles!$B$4:$I$205,OPEX!C$2,)</f>
        <v>1.4392485865436012E-3</v>
      </c>
      <c r="D27">
        <f>VLOOKUP($B27,Expenses!$B$3:$I$204,OPEX!D$2,FALSE)/VLOOKUP($B27,Barrelmiles!$B$4:$I$205,OPEX!D$2,)</f>
        <v>1.7040110365070462E-3</v>
      </c>
      <c r="E27">
        <f>VLOOKUP($B27,Expenses!$B$3:$I$204,OPEX!E$2,FALSE)/VLOOKUP($B27,Barrelmiles!$B$4:$I$205,OPEX!E$2,)</f>
        <v>1.8294019450453285E-3</v>
      </c>
      <c r="F27">
        <f>VLOOKUP($B27,Expenses!$B$3:$I$204,OPEX!F$2,FALSE)/VLOOKUP($B27,Barrelmiles!$B$4:$I$205,OPEX!F$2,)</f>
        <v>1.6667395886070446E-3</v>
      </c>
      <c r="G27">
        <f>VLOOKUP($B27,Expenses!$B$3:$I$204,OPEX!G$2,FALSE)/VLOOKUP($B27,Barrelmiles!$B$4:$I$205,OPEX!G$2,)</f>
        <v>1.6837501895322876E-3</v>
      </c>
      <c r="H27">
        <f>VLOOKUP($B27,Expenses!$B$3:$I$204,OPEX!H$2,FALSE)/VLOOKUP($B27,Barrelmiles!$B$4:$I$205,OPEX!H$2,)</f>
        <v>1.9378143817361654E-3</v>
      </c>
      <c r="J27" s="34">
        <f t="shared" si="0"/>
        <v>0.18395880492005898</v>
      </c>
      <c r="K27" s="34">
        <f t="shared" si="0"/>
        <v>0.27108128654737285</v>
      </c>
      <c r="L27" s="34">
        <f t="shared" si="0"/>
        <v>0.15806234182919707</v>
      </c>
      <c r="M27" s="34">
        <f t="shared" si="0"/>
        <v>0.16988142651288915</v>
      </c>
      <c r="N27" s="34">
        <f t="shared" si="0"/>
        <v>0.34640700699931554</v>
      </c>
    </row>
    <row r="28" spans="1:14" ht="15" customHeight="1" x14ac:dyDescent="0.35">
      <c r="A28" s="33" t="s">
        <v>33</v>
      </c>
      <c r="B28" s="50">
        <v>83</v>
      </c>
      <c r="C28">
        <f>VLOOKUP($B28,Expenses!$B$3:$I$204,OPEX!C$2,FALSE)/VLOOKUP($B28,Barrelmiles!$B$4:$I$205,OPEX!C$2,)</f>
        <v>1.2838399240516288E-3</v>
      </c>
      <c r="D28">
        <f>VLOOKUP($B28,Expenses!$B$3:$I$204,OPEX!D$2,FALSE)/VLOOKUP($B28,Barrelmiles!$B$4:$I$205,OPEX!D$2,)</f>
        <v>1.1048699467585295E-3</v>
      </c>
      <c r="E28">
        <f>VLOOKUP($B28,Expenses!$B$3:$I$204,OPEX!E$2,FALSE)/VLOOKUP($B28,Barrelmiles!$B$4:$I$205,OPEX!E$2,)</f>
        <v>1.1599489994842161E-3</v>
      </c>
      <c r="F28">
        <f>VLOOKUP($B28,Expenses!$B$3:$I$204,OPEX!F$2,FALSE)/VLOOKUP($B28,Barrelmiles!$B$4:$I$205,OPEX!F$2,)</f>
        <v>1.2445771784641677E-3</v>
      </c>
      <c r="G28">
        <f>VLOOKUP($B28,Expenses!$B$3:$I$204,OPEX!G$2,FALSE)/VLOOKUP($B28,Barrelmiles!$B$4:$I$205,OPEX!G$2,)</f>
        <v>1.525360971293838E-3</v>
      </c>
      <c r="H28">
        <f>VLOOKUP($B28,Expenses!$B$3:$I$204,OPEX!H$2,FALSE)/VLOOKUP($B28,Barrelmiles!$B$4:$I$205,OPEX!H$2,)</f>
        <v>1.4144963471262777E-3</v>
      </c>
      <c r="J28" s="34">
        <f t="shared" si="0"/>
        <v>-0.13940209674138637</v>
      </c>
      <c r="K28" s="34">
        <f t="shared" si="0"/>
        <v>-9.6500289675078246E-2</v>
      </c>
      <c r="L28" s="34">
        <f t="shared" si="0"/>
        <v>-3.0582274979853469E-2</v>
      </c>
      <c r="M28" s="34">
        <f t="shared" si="0"/>
        <v>0.18812395744790425</v>
      </c>
      <c r="N28" s="34">
        <f t="shared" si="0"/>
        <v>0.1017700264861016</v>
      </c>
    </row>
    <row r="29" spans="1:14" ht="15" customHeight="1" x14ac:dyDescent="0.35">
      <c r="A29" s="33" t="s">
        <v>34</v>
      </c>
      <c r="B29" s="50">
        <v>84</v>
      </c>
      <c r="C29">
        <f>VLOOKUP($B29,Expenses!$B$3:$I$204,OPEX!C$2,FALSE)/VLOOKUP($B29,Barrelmiles!$B$4:$I$205,OPEX!C$2,)</f>
        <v>1.4885107583212232E-2</v>
      </c>
      <c r="D29">
        <f>VLOOKUP($B29,Expenses!$B$3:$I$204,OPEX!D$2,FALSE)/VLOOKUP($B29,Barrelmiles!$B$4:$I$205,OPEX!D$2,)</f>
        <v>1.3175535534842055E-2</v>
      </c>
      <c r="E29">
        <f>VLOOKUP($B29,Expenses!$B$3:$I$204,OPEX!E$2,FALSE)/VLOOKUP($B29,Barrelmiles!$B$4:$I$205,OPEX!E$2,)</f>
        <v>1.284881206591444E-2</v>
      </c>
      <c r="F29">
        <f>VLOOKUP($B29,Expenses!$B$3:$I$204,OPEX!F$2,FALSE)/VLOOKUP($B29,Barrelmiles!$B$4:$I$205,OPEX!F$2,)</f>
        <v>1.3015688162357047E-2</v>
      </c>
      <c r="G29">
        <f>VLOOKUP($B29,Expenses!$B$3:$I$204,OPEX!G$2,FALSE)/VLOOKUP($B29,Barrelmiles!$B$4:$I$205,OPEX!G$2,)</f>
        <v>1.1248175492879474E-2</v>
      </c>
      <c r="H29">
        <f>VLOOKUP($B29,Expenses!$B$3:$I$204,OPEX!H$2,FALSE)/VLOOKUP($B29,Barrelmiles!$B$4:$I$205,OPEX!H$2,)</f>
        <v>1.7635887557019E-2</v>
      </c>
      <c r="J29" s="34">
        <f t="shared" si="0"/>
        <v>-0.11485117180464802</v>
      </c>
      <c r="K29" s="34">
        <f t="shared" si="0"/>
        <v>-0.13680085991413143</v>
      </c>
      <c r="L29" s="34">
        <f t="shared" si="0"/>
        <v>-0.12558991666029737</v>
      </c>
      <c r="M29" s="34">
        <f t="shared" si="0"/>
        <v>-0.24433361129580103</v>
      </c>
      <c r="N29" s="34">
        <f t="shared" si="0"/>
        <v>0.18480081238439694</v>
      </c>
    </row>
    <row r="30" spans="1:14" ht="15" customHeight="1" x14ac:dyDescent="0.35">
      <c r="A30" s="33" t="s">
        <v>35</v>
      </c>
      <c r="B30" s="50">
        <v>85</v>
      </c>
      <c r="C30">
        <f>VLOOKUP($B30,Expenses!$B$3:$I$204,OPEX!C$2,FALSE)/VLOOKUP($B30,Barrelmiles!$B$4:$I$205,OPEX!C$2,)</f>
        <v>2.0434217522785725E-3</v>
      </c>
      <c r="D30">
        <f>VLOOKUP($B30,Expenses!$B$3:$I$204,OPEX!D$2,FALSE)/VLOOKUP($B30,Barrelmiles!$B$4:$I$205,OPEX!D$2,)</f>
        <v>2.8946583794248132E-3</v>
      </c>
      <c r="E30">
        <f>VLOOKUP($B30,Expenses!$B$3:$I$204,OPEX!E$2,FALSE)/VLOOKUP($B30,Barrelmiles!$B$4:$I$205,OPEX!E$2,)</f>
        <v>3.0646102051082257E-3</v>
      </c>
      <c r="F30">
        <f>VLOOKUP($B30,Expenses!$B$3:$I$204,OPEX!F$2,FALSE)/VLOOKUP($B30,Barrelmiles!$B$4:$I$205,OPEX!F$2,)</f>
        <v>3.2707982574685327E-3</v>
      </c>
      <c r="G30">
        <f>VLOOKUP($B30,Expenses!$B$3:$I$204,OPEX!G$2,FALSE)/VLOOKUP($B30,Barrelmiles!$B$4:$I$205,OPEX!G$2,)</f>
        <v>3.2011107212673857E-3</v>
      </c>
      <c r="H30">
        <f>VLOOKUP($B30,Expenses!$B$3:$I$204,OPEX!H$2,FALSE)/VLOOKUP($B30,Barrelmiles!$B$4:$I$205,OPEX!H$2,)</f>
        <v>3.2926295892694445E-3</v>
      </c>
      <c r="J30" s="34">
        <f t="shared" si="0"/>
        <v>0.41657412435638724</v>
      </c>
      <c r="K30" s="34">
        <f t="shared" si="0"/>
        <v>0.49974433897013654</v>
      </c>
      <c r="L30" s="34">
        <f t="shared" si="0"/>
        <v>0.6006476655254066</v>
      </c>
      <c r="M30" s="34">
        <f t="shared" si="0"/>
        <v>0.56654431112808745</v>
      </c>
      <c r="N30" s="34">
        <f t="shared" si="0"/>
        <v>0.61133137865343223</v>
      </c>
    </row>
    <row r="31" spans="1:14" ht="15" customHeight="1" x14ac:dyDescent="0.35">
      <c r="A31" s="33" t="s">
        <v>36</v>
      </c>
      <c r="B31" s="50">
        <v>87</v>
      </c>
      <c r="C31">
        <f>VLOOKUP($B31,Expenses!$B$3:$I$204,OPEX!C$2,FALSE)/VLOOKUP($B31,Barrelmiles!$B$4:$I$205,OPEX!C$2,)</f>
        <v>1.1494169886171007E-2</v>
      </c>
      <c r="D31">
        <f>VLOOKUP($B31,Expenses!$B$3:$I$204,OPEX!D$2,FALSE)/VLOOKUP($B31,Barrelmiles!$B$4:$I$205,OPEX!D$2,)</f>
        <v>1.0091039762034962E-2</v>
      </c>
      <c r="E31">
        <f>VLOOKUP($B31,Expenses!$B$3:$I$204,OPEX!E$2,FALSE)/VLOOKUP($B31,Barrelmiles!$B$4:$I$205,OPEX!E$2,)</f>
        <v>1.0219412561926662E-2</v>
      </c>
      <c r="F31">
        <f>VLOOKUP($B31,Expenses!$B$3:$I$204,OPEX!F$2,FALSE)/VLOOKUP($B31,Barrelmiles!$B$4:$I$205,OPEX!F$2,)</f>
        <v>1.1550788952613158E-2</v>
      </c>
      <c r="G31">
        <f>VLOOKUP($B31,Expenses!$B$3:$I$204,OPEX!G$2,FALSE)/VLOOKUP($B31,Barrelmiles!$B$4:$I$205,OPEX!G$2,)</f>
        <v>1.4252724176426678E-2</v>
      </c>
      <c r="H31">
        <f>VLOOKUP($B31,Expenses!$B$3:$I$204,OPEX!H$2,FALSE)/VLOOKUP($B31,Barrelmiles!$B$4:$I$205,OPEX!H$2,)</f>
        <v>1.6151996188809123E-2</v>
      </c>
      <c r="J31" s="34">
        <f t="shared" si="0"/>
        <v>-0.12207320215652925</v>
      </c>
      <c r="K31" s="34">
        <f t="shared" si="0"/>
        <v>-0.11090468793036065</v>
      </c>
      <c r="L31" s="34">
        <f t="shared" si="0"/>
        <v>4.9258943449471161E-3</v>
      </c>
      <c r="M31" s="34">
        <f t="shared" si="0"/>
        <v>0.23999595599979553</v>
      </c>
      <c r="N31" s="34">
        <f t="shared" si="0"/>
        <v>0.4052338140783957</v>
      </c>
    </row>
    <row r="32" spans="1:14" ht="15" customHeight="1" x14ac:dyDescent="0.35">
      <c r="A32" s="33" t="s">
        <v>38</v>
      </c>
      <c r="B32" s="50">
        <v>89</v>
      </c>
      <c r="C32">
        <f>VLOOKUP($B32,Expenses!$B$3:$I$204,OPEX!C$2,FALSE)/VLOOKUP($B32,Barrelmiles!$B$4:$I$205,OPEX!C$2,)</f>
        <v>5.2740520114728578E-3</v>
      </c>
      <c r="D32">
        <f>VLOOKUP($B32,Expenses!$B$3:$I$204,OPEX!D$2,FALSE)/VLOOKUP($B32,Barrelmiles!$B$4:$I$205,OPEX!D$2,)</f>
        <v>1.8742834547992568E-2</v>
      </c>
      <c r="E32">
        <f>VLOOKUP($B32,Expenses!$B$3:$I$204,OPEX!E$2,FALSE)/VLOOKUP($B32,Barrelmiles!$B$4:$I$205,OPEX!E$2,)</f>
        <v>2.1014173765385936E-2</v>
      </c>
      <c r="F32">
        <f>VLOOKUP($B32,Expenses!$B$3:$I$204,OPEX!F$2,FALSE)/VLOOKUP($B32,Barrelmiles!$B$4:$I$205,OPEX!F$2,)</f>
        <v>1.8510074489778563E-2</v>
      </c>
      <c r="G32">
        <f>VLOOKUP($B32,Expenses!$B$3:$I$204,OPEX!G$2,FALSE)/VLOOKUP($B32,Barrelmiles!$B$4:$I$205,OPEX!G$2,)</f>
        <v>5.9901256497189685E-2</v>
      </c>
      <c r="H32">
        <f>VLOOKUP($B32,Expenses!$B$3:$I$204,OPEX!H$2,FALSE)/VLOOKUP($B32,Barrelmiles!$B$4:$I$205,OPEX!H$2,)</f>
        <v>5.0092696436902133E-3</v>
      </c>
      <c r="J32" s="34">
        <f t="shared" si="0"/>
        <v>2.553782652734657</v>
      </c>
      <c r="K32" s="34">
        <f t="shared" si="0"/>
        <v>2.984445682308964</v>
      </c>
      <c r="L32" s="34">
        <f t="shared" si="0"/>
        <v>2.5096495919101387</v>
      </c>
      <c r="M32" s="34">
        <f t="shared" si="0"/>
        <v>10.357729572420611</v>
      </c>
      <c r="N32" s="34">
        <f t="shared" si="0"/>
        <v>-5.0204731998594765E-2</v>
      </c>
    </row>
    <row r="33" spans="1:14" ht="15" customHeight="1" x14ac:dyDescent="0.35">
      <c r="A33" s="33" t="s">
        <v>39</v>
      </c>
      <c r="B33" s="50">
        <v>91</v>
      </c>
      <c r="C33">
        <f>VLOOKUP($B33,Expenses!$B$3:$I$204,OPEX!C$2,FALSE)/VLOOKUP($B33,Barrelmiles!$B$4:$I$205,OPEX!C$2,)</f>
        <v>3.7152240467782241E-3</v>
      </c>
      <c r="D33">
        <f>VLOOKUP($B33,Expenses!$B$3:$I$204,OPEX!D$2,FALSE)/VLOOKUP($B33,Barrelmiles!$B$4:$I$205,OPEX!D$2,)</f>
        <v>4.0316614389732837E-3</v>
      </c>
      <c r="E33">
        <f>VLOOKUP($B33,Expenses!$B$3:$I$204,OPEX!E$2,FALSE)/VLOOKUP($B33,Barrelmiles!$B$4:$I$205,OPEX!E$2,)</f>
        <v>4.0222766205652528E-3</v>
      </c>
      <c r="F33">
        <f>VLOOKUP($B33,Expenses!$B$3:$I$204,OPEX!F$2,FALSE)/VLOOKUP($B33,Barrelmiles!$B$4:$I$205,OPEX!F$2,)</f>
        <v>4.5977885180347976E-3</v>
      </c>
      <c r="G33">
        <f>VLOOKUP($B33,Expenses!$B$3:$I$204,OPEX!G$2,FALSE)/VLOOKUP($B33,Barrelmiles!$B$4:$I$205,OPEX!G$2,)</f>
        <v>4.3594338041882336E-3</v>
      </c>
      <c r="H33">
        <f>VLOOKUP($B33,Expenses!$B$3:$I$204,OPEX!H$2,FALSE)/VLOOKUP($B33,Barrelmiles!$B$4:$I$205,OPEX!H$2,)</f>
        <v>4.2988286083935762E-3</v>
      </c>
      <c r="J33" s="34">
        <f t="shared" si="0"/>
        <v>8.5173165389438199E-2</v>
      </c>
      <c r="K33" s="34">
        <f t="shared" si="0"/>
        <v>8.2647121659674652E-2</v>
      </c>
      <c r="L33" s="34">
        <f t="shared" si="0"/>
        <v>0.23755349883189886</v>
      </c>
      <c r="M33" s="34">
        <f t="shared" si="0"/>
        <v>0.17339728352820516</v>
      </c>
      <c r="N33" s="34">
        <f t="shared" si="0"/>
        <v>0.15708462107997054</v>
      </c>
    </row>
    <row r="34" spans="1:14" ht="15" customHeight="1" x14ac:dyDescent="0.35">
      <c r="A34" s="33" t="s">
        <v>41</v>
      </c>
      <c r="B34" s="50">
        <v>94</v>
      </c>
      <c r="C34">
        <f>VLOOKUP($B34,Expenses!$B$3:$I$204,OPEX!C$2,FALSE)/VLOOKUP($B34,Barrelmiles!$B$4:$I$205,OPEX!C$2,)</f>
        <v>2.0583661198071562E-3</v>
      </c>
      <c r="D34">
        <f>VLOOKUP($B34,Expenses!$B$3:$I$204,OPEX!D$2,FALSE)/VLOOKUP($B34,Barrelmiles!$B$4:$I$205,OPEX!D$2,)</f>
        <v>2.949611381018315E-3</v>
      </c>
      <c r="E34">
        <f>VLOOKUP($B34,Expenses!$B$3:$I$204,OPEX!E$2,FALSE)/VLOOKUP($B34,Barrelmiles!$B$4:$I$205,OPEX!E$2,)</f>
        <v>2.7190310580384033E-3</v>
      </c>
      <c r="F34">
        <f>VLOOKUP($B34,Expenses!$B$3:$I$204,OPEX!F$2,FALSE)/VLOOKUP($B34,Barrelmiles!$B$4:$I$205,OPEX!F$2,)</f>
        <v>2.7562223398066199E-3</v>
      </c>
      <c r="G34">
        <f>VLOOKUP($B34,Expenses!$B$3:$I$204,OPEX!G$2,FALSE)/VLOOKUP($B34,Barrelmiles!$B$4:$I$205,OPEX!G$2,)</f>
        <v>3.0286746305135839E-3</v>
      </c>
      <c r="H34">
        <f>VLOOKUP($B34,Expenses!$B$3:$I$204,OPEX!H$2,FALSE)/VLOOKUP($B34,Barrelmiles!$B$4:$I$205,OPEX!H$2,)</f>
        <v>3.8357783900825624E-3</v>
      </c>
      <c r="J34" s="34">
        <f t="shared" si="0"/>
        <v>0.43298675227644029</v>
      </c>
      <c r="K34" s="34">
        <f t="shared" si="0"/>
        <v>0.32096570764249815</v>
      </c>
      <c r="L34" s="34">
        <f t="shared" si="0"/>
        <v>0.33903405875376741</v>
      </c>
      <c r="M34" s="34">
        <f t="shared" si="0"/>
        <v>0.47139743574740423</v>
      </c>
      <c r="N34" s="34">
        <f t="shared" si="0"/>
        <v>0.86350637681596121</v>
      </c>
    </row>
    <row r="35" spans="1:14" ht="15" customHeight="1" x14ac:dyDescent="0.35">
      <c r="A35" s="33" t="s">
        <v>43</v>
      </c>
      <c r="B35" s="50">
        <v>96</v>
      </c>
      <c r="C35">
        <f>VLOOKUP($B35,Expenses!$B$3:$I$204,OPEX!C$2,FALSE)/VLOOKUP($B35,Barrelmiles!$B$4:$I$205,OPEX!C$2,)</f>
        <v>4.7153969169777725E-3</v>
      </c>
      <c r="D35">
        <f>VLOOKUP($B35,Expenses!$B$3:$I$204,OPEX!D$2,FALSE)/VLOOKUP($B35,Barrelmiles!$B$4:$I$205,OPEX!D$2,)</f>
        <v>5.2684073905084894E-3</v>
      </c>
      <c r="E35">
        <f>VLOOKUP($B35,Expenses!$B$3:$I$204,OPEX!E$2,FALSE)/VLOOKUP($B35,Barrelmiles!$B$4:$I$205,OPEX!E$2,)</f>
        <v>6.5036788965714947E-3</v>
      </c>
      <c r="F35">
        <f>VLOOKUP($B35,Expenses!$B$3:$I$204,OPEX!F$2,FALSE)/VLOOKUP($B35,Barrelmiles!$B$4:$I$205,OPEX!F$2,)</f>
        <v>1.1602497237718133E-2</v>
      </c>
      <c r="G35">
        <f>VLOOKUP($B35,Expenses!$B$3:$I$204,OPEX!G$2,FALSE)/VLOOKUP($B35,Barrelmiles!$B$4:$I$205,OPEX!G$2,)</f>
        <v>0.1060478840847091</v>
      </c>
      <c r="H35">
        <f>VLOOKUP($B35,Expenses!$B$3:$I$204,OPEX!H$2,FALSE)/VLOOKUP($B35,Barrelmiles!$B$4:$I$205,OPEX!H$2,)</f>
        <v>2.1560749886255532</v>
      </c>
      <c r="J35" s="34">
        <f t="shared" si="0"/>
        <v>0.11727760849560814</v>
      </c>
      <c r="K35" s="34">
        <f t="shared" si="0"/>
        <v>0.37924314985129209</v>
      </c>
      <c r="L35" s="34">
        <f t="shared" si="0"/>
        <v>1.4605558009217372</v>
      </c>
      <c r="M35" s="34">
        <f t="shared" si="0"/>
        <v>21.489704674252131</v>
      </c>
      <c r="N35" s="34">
        <f t="shared" si="0"/>
        <v>456.24146378062289</v>
      </c>
    </row>
    <row r="36" spans="1:14" ht="15" customHeight="1" x14ac:dyDescent="0.35">
      <c r="A36" s="33" t="s">
        <v>44</v>
      </c>
      <c r="B36" s="50">
        <v>99</v>
      </c>
      <c r="C36">
        <f>VLOOKUP($B36,Expenses!$B$3:$I$204,OPEX!C$2,FALSE)/VLOOKUP($B36,Barrelmiles!$B$4:$I$205,OPEX!C$2,)</f>
        <v>7.5448852963917734E-4</v>
      </c>
      <c r="D36">
        <f>VLOOKUP($B36,Expenses!$B$3:$I$204,OPEX!D$2,FALSE)/VLOOKUP($B36,Barrelmiles!$B$4:$I$205,OPEX!D$2,)</f>
        <v>7.0940504160835118E-4</v>
      </c>
      <c r="E36">
        <f>VLOOKUP($B36,Expenses!$B$3:$I$204,OPEX!E$2,FALSE)/VLOOKUP($B36,Barrelmiles!$B$4:$I$205,OPEX!E$2,)</f>
        <v>6.8493904076261472E-4</v>
      </c>
      <c r="F36">
        <f>VLOOKUP($B36,Expenses!$B$3:$I$204,OPEX!F$2,FALSE)/VLOOKUP($B36,Barrelmiles!$B$4:$I$205,OPEX!F$2,)</f>
        <v>5.8921696150933682E-4</v>
      </c>
      <c r="G36">
        <f>VLOOKUP($B36,Expenses!$B$3:$I$204,OPEX!G$2,FALSE)/VLOOKUP($B36,Barrelmiles!$B$4:$I$205,OPEX!G$2,)</f>
        <v>6.652341178491958E-4</v>
      </c>
      <c r="H36">
        <f>VLOOKUP($B36,Expenses!$B$3:$I$204,OPEX!H$2,FALSE)/VLOOKUP($B36,Barrelmiles!$B$4:$I$205,OPEX!H$2,)</f>
        <v>7.5180153573535828E-4</v>
      </c>
      <c r="J36" s="34">
        <f t="shared" si="0"/>
        <v>-5.9753708982675527E-2</v>
      </c>
      <c r="K36" s="34">
        <f t="shared" si="0"/>
        <v>-9.2180975779477536E-2</v>
      </c>
      <c r="L36" s="34">
        <f t="shared" si="0"/>
        <v>-0.2190511341622107</v>
      </c>
      <c r="M36" s="34">
        <f t="shared" si="0"/>
        <v>-0.11829790418770993</v>
      </c>
      <c r="N36" s="34">
        <f t="shared" si="0"/>
        <v>-3.5613449353618103E-3</v>
      </c>
    </row>
    <row r="37" spans="1:14" ht="15" customHeight="1" x14ac:dyDescent="0.35">
      <c r="A37" s="33" t="s">
        <v>45</v>
      </c>
      <c r="B37" s="50">
        <v>100</v>
      </c>
      <c r="C37">
        <f>VLOOKUP($B37,Expenses!$B$3:$I$204,OPEX!C$2,FALSE)/VLOOKUP($B37,Barrelmiles!$B$4:$I$205,OPEX!C$2,)</f>
        <v>9.7963553092390832E-4</v>
      </c>
      <c r="D37">
        <f>VLOOKUP($B37,Expenses!$B$3:$I$204,OPEX!D$2,FALSE)/VLOOKUP($B37,Barrelmiles!$B$4:$I$205,OPEX!D$2,)</f>
        <v>2.435846856141924E-3</v>
      </c>
      <c r="E37">
        <f>VLOOKUP($B37,Expenses!$B$3:$I$204,OPEX!E$2,FALSE)/VLOOKUP($B37,Barrelmiles!$B$4:$I$205,OPEX!E$2,)</f>
        <v>7.6402442778420137E-4</v>
      </c>
      <c r="F37">
        <f>VLOOKUP($B37,Expenses!$B$3:$I$204,OPEX!F$2,FALSE)/VLOOKUP($B37,Barrelmiles!$B$4:$I$205,OPEX!F$2,)</f>
        <v>9.8438707380452844E-4</v>
      </c>
      <c r="G37">
        <f>VLOOKUP($B37,Expenses!$B$3:$I$204,OPEX!G$2,FALSE)/VLOOKUP($B37,Barrelmiles!$B$4:$I$205,OPEX!G$2,)</f>
        <v>1.9359219419636598E-3</v>
      </c>
      <c r="H37">
        <f>VLOOKUP($B37,Expenses!$B$3:$I$204,OPEX!H$2,FALSE)/VLOOKUP($B37,Barrelmiles!$B$4:$I$205,OPEX!H$2,)</f>
        <v>1.5789790226612282E-3</v>
      </c>
      <c r="J37" s="34">
        <f t="shared" si="0"/>
        <v>1.4864827573624673</v>
      </c>
      <c r="K37" s="34">
        <f t="shared" si="0"/>
        <v>-0.22009318397869973</v>
      </c>
      <c r="L37" s="34">
        <f t="shared" si="0"/>
        <v>4.8503170114081824E-3</v>
      </c>
      <c r="M37" s="34">
        <f t="shared" si="0"/>
        <v>0.97616550324370543</v>
      </c>
      <c r="N37" s="34">
        <f t="shared" si="0"/>
        <v>0.61180252534539092</v>
      </c>
    </row>
    <row r="38" spans="1:14" ht="15" customHeight="1" x14ac:dyDescent="0.35">
      <c r="A38" s="33" t="s">
        <v>46</v>
      </c>
      <c r="B38" s="50">
        <v>102</v>
      </c>
      <c r="C38">
        <f>VLOOKUP($B38,Expenses!$B$3:$I$204,OPEX!C$2,FALSE)/VLOOKUP($B38,Barrelmiles!$B$4:$I$205,OPEX!C$2,)</f>
        <v>3.9993660265519428E-3</v>
      </c>
      <c r="D38">
        <f>VLOOKUP($B38,Expenses!$B$3:$I$204,OPEX!D$2,FALSE)/VLOOKUP($B38,Barrelmiles!$B$4:$I$205,OPEX!D$2,)</f>
        <v>4.931738897322859E-3</v>
      </c>
      <c r="E38">
        <f>VLOOKUP($B38,Expenses!$B$3:$I$204,OPEX!E$2,FALSE)/VLOOKUP($B38,Barrelmiles!$B$4:$I$205,OPEX!E$2,)</f>
        <v>4.9077004316574521E-3</v>
      </c>
      <c r="F38">
        <f>VLOOKUP($B38,Expenses!$B$3:$I$204,OPEX!F$2,FALSE)/VLOOKUP($B38,Barrelmiles!$B$4:$I$205,OPEX!F$2,)</f>
        <v>4.3745254851763763E-3</v>
      </c>
      <c r="G38">
        <f>VLOOKUP($B38,Expenses!$B$3:$I$204,OPEX!G$2,FALSE)/VLOOKUP($B38,Barrelmiles!$B$4:$I$205,OPEX!G$2,)</f>
        <v>4.6240157529318596E-3</v>
      </c>
      <c r="H38">
        <f>VLOOKUP($B38,Expenses!$B$3:$I$204,OPEX!H$2,FALSE)/VLOOKUP($B38,Barrelmiles!$B$4:$I$205,OPEX!H$2,)</f>
        <v>5.3959670495903047E-3</v>
      </c>
      <c r="J38" s="34">
        <f t="shared" si="0"/>
        <v>0.2331301672767277</v>
      </c>
      <c r="K38" s="34">
        <f t="shared" si="0"/>
        <v>0.22711959822507935</v>
      </c>
      <c r="L38" s="34">
        <f t="shared" si="0"/>
        <v>9.3804732083469136E-2</v>
      </c>
      <c r="M38" s="34">
        <f t="shared" si="0"/>
        <v>0.15618718622722791</v>
      </c>
      <c r="N38" s="34">
        <f t="shared" si="0"/>
        <v>0.34920560252956961</v>
      </c>
    </row>
    <row r="39" spans="1:14" ht="15" customHeight="1" x14ac:dyDescent="0.35">
      <c r="A39" s="33" t="s">
        <v>47</v>
      </c>
      <c r="B39" s="50">
        <v>103</v>
      </c>
      <c r="C39">
        <f>VLOOKUP($B39,Expenses!$B$3:$I$204,OPEX!C$2,FALSE)/VLOOKUP($B39,Barrelmiles!$B$4:$I$205,OPEX!C$2,)</f>
        <v>1.6215578739529567E-3</v>
      </c>
      <c r="D39">
        <f>VLOOKUP($B39,Expenses!$B$3:$I$204,OPEX!D$2,FALSE)/VLOOKUP($B39,Barrelmiles!$B$4:$I$205,OPEX!D$2,)</f>
        <v>1.8287475241600686E-3</v>
      </c>
      <c r="E39">
        <f>VLOOKUP($B39,Expenses!$B$3:$I$204,OPEX!E$2,FALSE)/VLOOKUP($B39,Barrelmiles!$B$4:$I$205,OPEX!E$2,)</f>
        <v>1.9472307568812526E-3</v>
      </c>
      <c r="F39">
        <f>VLOOKUP($B39,Expenses!$B$3:$I$204,OPEX!F$2,FALSE)/VLOOKUP($B39,Barrelmiles!$B$4:$I$205,OPEX!F$2,)</f>
        <v>2.6745418134886652E-3</v>
      </c>
      <c r="G39">
        <f>VLOOKUP($B39,Expenses!$B$3:$I$204,OPEX!G$2,FALSE)/VLOOKUP($B39,Barrelmiles!$B$4:$I$205,OPEX!G$2,)</f>
        <v>3.6984470999886655E-3</v>
      </c>
      <c r="H39">
        <f>VLOOKUP($B39,Expenses!$B$3:$I$204,OPEX!H$2,FALSE)/VLOOKUP($B39,Barrelmiles!$B$4:$I$205,OPEX!H$2,)</f>
        <v>4.0119257716002676E-3</v>
      </c>
      <c r="J39" s="34">
        <f t="shared" si="0"/>
        <v>0.12777197381308061</v>
      </c>
      <c r="K39" s="34">
        <f t="shared" si="0"/>
        <v>0.20083950635347111</v>
      </c>
      <c r="L39" s="34">
        <f t="shared" si="0"/>
        <v>0.64936562329952141</v>
      </c>
      <c r="M39" s="34">
        <f t="shared" si="0"/>
        <v>1.2807987056131194</v>
      </c>
      <c r="N39" s="34">
        <f t="shared" si="0"/>
        <v>1.4741181526997771</v>
      </c>
    </row>
    <row r="40" spans="1:14" ht="15" customHeight="1" x14ac:dyDescent="0.35">
      <c r="A40" s="33" t="s">
        <v>49</v>
      </c>
      <c r="B40" s="50">
        <v>107</v>
      </c>
      <c r="C40">
        <f>VLOOKUP($B40,Expenses!$B$3:$I$204,OPEX!C$2,FALSE)/VLOOKUP($B40,Barrelmiles!$B$4:$I$205,OPEX!C$2,)</f>
        <v>1.6179700840882481E-3</v>
      </c>
      <c r="D40">
        <f>VLOOKUP($B40,Expenses!$B$3:$I$204,OPEX!D$2,FALSE)/VLOOKUP($B40,Barrelmiles!$B$4:$I$205,OPEX!D$2,)</f>
        <v>1.7811232680225088E-3</v>
      </c>
      <c r="E40">
        <f>VLOOKUP($B40,Expenses!$B$3:$I$204,OPEX!E$2,FALSE)/VLOOKUP($B40,Barrelmiles!$B$4:$I$205,OPEX!E$2,)</f>
        <v>1.8581757684239767E-3</v>
      </c>
      <c r="F40">
        <f>VLOOKUP($B40,Expenses!$B$3:$I$204,OPEX!F$2,FALSE)/VLOOKUP($B40,Barrelmiles!$B$4:$I$205,OPEX!F$2,)</f>
        <v>2.0683573038473638E-3</v>
      </c>
      <c r="G40">
        <f>VLOOKUP($B40,Expenses!$B$3:$I$204,OPEX!G$2,FALSE)/VLOOKUP($B40,Barrelmiles!$B$4:$I$205,OPEX!G$2,)</f>
        <v>2.1908169951102515E-3</v>
      </c>
      <c r="H40">
        <f>VLOOKUP($B40,Expenses!$B$3:$I$204,OPEX!H$2,FALSE)/VLOOKUP($B40,Barrelmiles!$B$4:$I$205,OPEX!H$2,)</f>
        <v>2.5530408465776755E-3</v>
      </c>
      <c r="J40" s="34">
        <f t="shared" si="0"/>
        <v>0.10083819567418029</v>
      </c>
      <c r="K40" s="34">
        <f t="shared" si="0"/>
        <v>0.14846114072071256</v>
      </c>
      <c r="L40" s="34">
        <f t="shared" si="0"/>
        <v>0.27836560402964189</v>
      </c>
      <c r="M40" s="34">
        <f t="shared" si="0"/>
        <v>0.35405284476864213</v>
      </c>
      <c r="N40" s="34">
        <f t="shared" si="0"/>
        <v>0.57792833853065617</v>
      </c>
    </row>
    <row r="41" spans="1:14" ht="15" customHeight="1" x14ac:dyDescent="0.35">
      <c r="A41" s="33" t="s">
        <v>50</v>
      </c>
      <c r="B41" s="50">
        <v>108</v>
      </c>
      <c r="C41">
        <f>VLOOKUP($B41,Expenses!$B$3:$I$204,OPEX!C$2,FALSE)/VLOOKUP($B41,Barrelmiles!$B$4:$I$205,OPEX!C$2,)</f>
        <v>6.2016585508251336E-4</v>
      </c>
      <c r="D41">
        <f>VLOOKUP($B41,Expenses!$B$3:$I$204,OPEX!D$2,FALSE)/VLOOKUP($B41,Barrelmiles!$B$4:$I$205,OPEX!D$2,)</f>
        <v>5.0025031893368788E-4</v>
      </c>
      <c r="E41">
        <f>VLOOKUP($B41,Expenses!$B$3:$I$204,OPEX!E$2,FALSE)/VLOOKUP($B41,Barrelmiles!$B$4:$I$205,OPEX!E$2,)</f>
        <v>4.6242100549057183E-4</v>
      </c>
      <c r="F41">
        <f>VLOOKUP($B41,Expenses!$B$3:$I$204,OPEX!F$2,FALSE)/VLOOKUP($B41,Barrelmiles!$B$4:$I$205,OPEX!F$2,)</f>
        <v>4.6219480786414209E-4</v>
      </c>
      <c r="G41">
        <f>VLOOKUP($B41,Expenses!$B$3:$I$204,OPEX!G$2,FALSE)/VLOOKUP($B41,Barrelmiles!$B$4:$I$205,OPEX!G$2,)</f>
        <v>5.7781212761852212E-4</v>
      </c>
      <c r="H41">
        <f>VLOOKUP($B41,Expenses!$B$3:$I$204,OPEX!H$2,FALSE)/VLOOKUP($B41,Barrelmiles!$B$4:$I$205,OPEX!H$2,)</f>
        <v>9.1899034438779059E-4</v>
      </c>
      <c r="J41" s="34">
        <f t="shared" si="0"/>
        <v>-0.19336042957874658</v>
      </c>
      <c r="K41" s="34">
        <f t="shared" si="0"/>
        <v>-0.25435913360782092</v>
      </c>
      <c r="L41" s="34">
        <f t="shared" si="0"/>
        <v>-0.25472387091893856</v>
      </c>
      <c r="M41" s="34">
        <f t="shared" si="0"/>
        <v>-6.8294194394749555E-2</v>
      </c>
      <c r="N41" s="34">
        <f t="shared" si="0"/>
        <v>0.4818460849727344</v>
      </c>
    </row>
    <row r="42" spans="1:14" ht="15" customHeight="1" x14ac:dyDescent="0.35">
      <c r="A42" s="33" t="s">
        <v>51</v>
      </c>
      <c r="B42" s="50">
        <v>113</v>
      </c>
      <c r="C42">
        <f>VLOOKUP($B42,Expenses!$B$3:$I$204,OPEX!C$2,FALSE)/VLOOKUP($B42,Barrelmiles!$B$4:$I$205,OPEX!C$2,)</f>
        <v>2.4913341316755221E-2</v>
      </c>
      <c r="D42">
        <f>VLOOKUP($B42,Expenses!$B$3:$I$204,OPEX!D$2,FALSE)/VLOOKUP($B42,Barrelmiles!$B$4:$I$205,OPEX!D$2,)</f>
        <v>2.864303179076538E-2</v>
      </c>
      <c r="E42">
        <f>VLOOKUP($B42,Expenses!$B$3:$I$204,OPEX!E$2,FALSE)/VLOOKUP($B42,Barrelmiles!$B$4:$I$205,OPEX!E$2,)</f>
        <v>2.8452250893000732E-3</v>
      </c>
      <c r="F42">
        <f>VLOOKUP($B42,Expenses!$B$3:$I$204,OPEX!F$2,FALSE)/VLOOKUP($B42,Barrelmiles!$B$4:$I$205,OPEX!F$2,)</f>
        <v>2.8193837328767072E-3</v>
      </c>
      <c r="G42">
        <f>VLOOKUP($B42,Expenses!$B$3:$I$204,OPEX!G$2,FALSE)/VLOOKUP($B42,Barrelmiles!$B$4:$I$205,OPEX!G$2,)</f>
        <v>5.1349493135831184E-3</v>
      </c>
      <c r="H42">
        <f>VLOOKUP($B42,Expenses!$B$3:$I$204,OPEX!H$2,FALSE)/VLOOKUP($B42,Barrelmiles!$B$4:$I$205,OPEX!H$2,)</f>
        <v>7.7931875231905283E-3</v>
      </c>
      <c r="J42" s="34">
        <f t="shared" si="0"/>
        <v>0.14970655387367859</v>
      </c>
      <c r="K42" s="34">
        <f t="shared" si="0"/>
        <v>-0.88579512265636784</v>
      </c>
      <c r="L42" s="34">
        <f t="shared" si="0"/>
        <v>-0.88683237238111612</v>
      </c>
      <c r="M42" s="34">
        <f t="shared" si="0"/>
        <v>-0.79388757018595257</v>
      </c>
      <c r="N42" s="34">
        <f t="shared" si="0"/>
        <v>-0.68718818467158804</v>
      </c>
    </row>
    <row r="43" spans="1:14" ht="15" customHeight="1" x14ac:dyDescent="0.35">
      <c r="A43" s="33" t="s">
        <v>52</v>
      </c>
      <c r="B43" s="50">
        <v>114</v>
      </c>
      <c r="C43">
        <f>VLOOKUP($B43,Expenses!$B$3:$I$204,OPEX!C$2,FALSE)/VLOOKUP($B43,Barrelmiles!$B$4:$I$205,OPEX!C$2,)</f>
        <v>3.0553635278980219E-3</v>
      </c>
      <c r="D43">
        <f>VLOOKUP($B43,Expenses!$B$3:$I$204,OPEX!D$2,FALSE)/VLOOKUP($B43,Barrelmiles!$B$4:$I$205,OPEX!D$2,)</f>
        <v>2.1756337021701612E-3</v>
      </c>
      <c r="E43">
        <f>VLOOKUP($B43,Expenses!$B$3:$I$204,OPEX!E$2,FALSE)/VLOOKUP($B43,Barrelmiles!$B$4:$I$205,OPEX!E$2,)</f>
        <v>1.7905396395286957E-3</v>
      </c>
      <c r="F43">
        <f>VLOOKUP($B43,Expenses!$B$3:$I$204,OPEX!F$2,FALSE)/VLOOKUP($B43,Barrelmiles!$B$4:$I$205,OPEX!F$2,)</f>
        <v>1.9863460708609269E-3</v>
      </c>
      <c r="G43">
        <f>VLOOKUP($B43,Expenses!$B$3:$I$204,OPEX!G$2,FALSE)/VLOOKUP($B43,Barrelmiles!$B$4:$I$205,OPEX!G$2,)</f>
        <v>1.5559030965791962E-2</v>
      </c>
      <c r="H43">
        <f>VLOOKUP($B43,Expenses!$B$3:$I$204,OPEX!H$2,FALSE)/VLOOKUP($B43,Barrelmiles!$B$4:$I$205,OPEX!H$2,)</f>
        <v>2.44022276432477E-2</v>
      </c>
      <c r="J43" s="34">
        <f t="shared" si="0"/>
        <v>-0.28792967438905137</v>
      </c>
      <c r="K43" s="34">
        <f t="shared" si="0"/>
        <v>-0.41396837948101012</v>
      </c>
      <c r="L43" s="34">
        <f t="shared" si="0"/>
        <v>-0.34988224716177713</v>
      </c>
      <c r="M43" s="34">
        <f t="shared" si="0"/>
        <v>4.0923665297844289</v>
      </c>
      <c r="N43" s="34">
        <f t="shared" si="0"/>
        <v>6.9866855189030606</v>
      </c>
    </row>
    <row r="44" spans="1:14" ht="15" customHeight="1" x14ac:dyDescent="0.35">
      <c r="A44" s="33" t="s">
        <v>53</v>
      </c>
      <c r="B44" s="50">
        <v>115</v>
      </c>
      <c r="C44">
        <f>VLOOKUP($B44,Expenses!$B$3:$I$204,OPEX!C$2,FALSE)/VLOOKUP($B44,Barrelmiles!$B$4:$I$205,OPEX!C$2,)</f>
        <v>1.8820195674713407E-3</v>
      </c>
      <c r="D44">
        <f>VLOOKUP($B44,Expenses!$B$3:$I$204,OPEX!D$2,FALSE)/VLOOKUP($B44,Barrelmiles!$B$4:$I$205,OPEX!D$2,)</f>
        <v>2.5662857657483603E-3</v>
      </c>
      <c r="E44">
        <f>VLOOKUP($B44,Expenses!$B$3:$I$204,OPEX!E$2,FALSE)/VLOOKUP($B44,Barrelmiles!$B$4:$I$205,OPEX!E$2,)</f>
        <v>2.4075860306742875E-3</v>
      </c>
      <c r="F44">
        <f>VLOOKUP($B44,Expenses!$B$3:$I$204,OPEX!F$2,FALSE)/VLOOKUP($B44,Barrelmiles!$B$4:$I$205,OPEX!F$2,)</f>
        <v>2.0042019302763539E-3</v>
      </c>
      <c r="G44">
        <f>VLOOKUP($B44,Expenses!$B$3:$I$204,OPEX!G$2,FALSE)/VLOOKUP($B44,Barrelmiles!$B$4:$I$205,OPEX!G$2,)</f>
        <v>2.0426680055537971E-3</v>
      </c>
      <c r="H44">
        <f>VLOOKUP($B44,Expenses!$B$3:$I$204,OPEX!H$2,FALSE)/VLOOKUP($B44,Barrelmiles!$B$4:$I$205,OPEX!H$2,)</f>
        <v>2.1340256827459174E-3</v>
      </c>
      <c r="J44" s="34">
        <f t="shared" si="0"/>
        <v>0.36358080973429602</v>
      </c>
      <c r="K44" s="34">
        <f t="shared" si="0"/>
        <v>0.2792566412628173</v>
      </c>
      <c r="L44" s="34">
        <f t="shared" si="0"/>
        <v>6.4920878038040808E-2</v>
      </c>
      <c r="M44" s="34">
        <f t="shared" si="0"/>
        <v>8.5359600324613899E-2</v>
      </c>
      <c r="N44" s="34">
        <f t="shared" si="0"/>
        <v>0.13390196341750535</v>
      </c>
    </row>
    <row r="45" spans="1:14" ht="15" customHeight="1" x14ac:dyDescent="0.35">
      <c r="A45" s="33" t="s">
        <v>56</v>
      </c>
      <c r="B45" s="50">
        <v>122</v>
      </c>
      <c r="C45">
        <f>VLOOKUP($B45,Expenses!$B$3:$I$204,OPEX!C$2,FALSE)/VLOOKUP($B45,Barrelmiles!$B$4:$I$205,OPEX!C$2,)</f>
        <v>4.9198705699597918E-3</v>
      </c>
      <c r="D45">
        <f>VLOOKUP($B45,Expenses!$B$3:$I$204,OPEX!D$2,FALSE)/VLOOKUP($B45,Barrelmiles!$B$4:$I$205,OPEX!D$2,)</f>
        <v>4.0646642139968063E-3</v>
      </c>
      <c r="E45">
        <f>VLOOKUP($B45,Expenses!$B$3:$I$204,OPEX!E$2,FALSE)/VLOOKUP($B45,Barrelmiles!$B$4:$I$205,OPEX!E$2,)</f>
        <v>5.5339612959525216E-3</v>
      </c>
      <c r="F45">
        <f>VLOOKUP($B45,Expenses!$B$3:$I$204,OPEX!F$2,FALSE)/VLOOKUP($B45,Barrelmiles!$B$4:$I$205,OPEX!F$2,)</f>
        <v>5.9680875184156077E-3</v>
      </c>
      <c r="G45">
        <f>VLOOKUP($B45,Expenses!$B$3:$I$204,OPEX!G$2,FALSE)/VLOOKUP($B45,Barrelmiles!$B$4:$I$205,OPEX!G$2,)</f>
        <v>6.8022928124296814E-3</v>
      </c>
      <c r="H45">
        <f>VLOOKUP($B45,Expenses!$B$3:$I$204,OPEX!H$2,FALSE)/VLOOKUP($B45,Barrelmiles!$B$4:$I$205,OPEX!H$2,)</f>
        <v>7.9982051178971707E-3</v>
      </c>
      <c r="J45" s="34">
        <f t="shared" si="0"/>
        <v>-0.1738270029266186</v>
      </c>
      <c r="K45" s="34">
        <f t="shared" si="0"/>
        <v>0.12481847179929949</v>
      </c>
      <c r="L45" s="34">
        <f t="shared" si="0"/>
        <v>0.21305783019092361</v>
      </c>
      <c r="M45" s="34">
        <f t="shared" si="0"/>
        <v>0.38261621229707959</v>
      </c>
      <c r="N45" s="34">
        <f t="shared" si="0"/>
        <v>0.62569421373264644</v>
      </c>
    </row>
    <row r="46" spans="1:14" ht="15" customHeight="1" x14ac:dyDescent="0.35">
      <c r="A46" s="33" t="s">
        <v>57</v>
      </c>
      <c r="B46" s="50">
        <v>123</v>
      </c>
      <c r="C46">
        <f>VLOOKUP($B46,Expenses!$B$3:$I$204,OPEX!C$2,FALSE)/VLOOKUP($B46,Barrelmiles!$B$4:$I$205,OPEX!C$2,)</f>
        <v>2.4939116806607623E-3</v>
      </c>
      <c r="D46">
        <f>VLOOKUP($B46,Expenses!$B$3:$I$204,OPEX!D$2,FALSE)/VLOOKUP($B46,Barrelmiles!$B$4:$I$205,OPEX!D$2,)</f>
        <v>2.7393033807952116E-3</v>
      </c>
      <c r="E46">
        <f>VLOOKUP($B46,Expenses!$B$3:$I$204,OPEX!E$2,FALSE)/VLOOKUP($B46,Barrelmiles!$B$4:$I$205,OPEX!E$2,)</f>
        <v>2.6710697540341609E-3</v>
      </c>
      <c r="F46">
        <f>VLOOKUP($B46,Expenses!$B$3:$I$204,OPEX!F$2,FALSE)/VLOOKUP($B46,Barrelmiles!$B$4:$I$205,OPEX!F$2,)</f>
        <v>2.7330242485730967E-3</v>
      </c>
      <c r="G46">
        <f>VLOOKUP($B46,Expenses!$B$3:$I$204,OPEX!G$2,FALSE)/VLOOKUP($B46,Barrelmiles!$B$4:$I$205,OPEX!G$2,)</f>
        <v>2.7274403537445404E-3</v>
      </c>
      <c r="H46">
        <f>VLOOKUP($B46,Expenses!$B$3:$I$204,OPEX!H$2,FALSE)/VLOOKUP($B46,Barrelmiles!$B$4:$I$205,OPEX!H$2,)</f>
        <v>2.7474835767308131E-3</v>
      </c>
      <c r="J46" s="34">
        <f t="shared" si="0"/>
        <v>9.8396307310061895E-2</v>
      </c>
      <c r="K46" s="34">
        <f t="shared" si="0"/>
        <v>7.1036225840387671E-2</v>
      </c>
      <c r="L46" s="34">
        <f t="shared" si="0"/>
        <v>9.5878522790743548E-2</v>
      </c>
      <c r="M46" s="34">
        <f t="shared" si="0"/>
        <v>9.3639512134569544E-2</v>
      </c>
      <c r="N46" s="34">
        <f t="shared" si="0"/>
        <v>0.10167637372100799</v>
      </c>
    </row>
    <row r="47" spans="1:14" ht="15" customHeight="1" x14ac:dyDescent="0.35">
      <c r="A47" s="33" t="s">
        <v>58</v>
      </c>
      <c r="B47" s="50">
        <v>124</v>
      </c>
      <c r="C47">
        <f>VLOOKUP($B47,Expenses!$B$3:$I$204,OPEX!C$2,FALSE)/VLOOKUP($B47,Barrelmiles!$B$4:$I$205,OPEX!C$2,)</f>
        <v>1.1603434303868948E-3</v>
      </c>
      <c r="D47">
        <f>VLOOKUP($B47,Expenses!$B$3:$I$204,OPEX!D$2,FALSE)/VLOOKUP($B47,Barrelmiles!$B$4:$I$205,OPEX!D$2,)</f>
        <v>8.7503084077507104E-4</v>
      </c>
      <c r="E47">
        <f>VLOOKUP($B47,Expenses!$B$3:$I$204,OPEX!E$2,FALSE)/VLOOKUP($B47,Barrelmiles!$B$4:$I$205,OPEX!E$2,)</f>
        <v>7.5182541680583E-4</v>
      </c>
      <c r="F47">
        <f>VLOOKUP($B47,Expenses!$B$3:$I$204,OPEX!F$2,FALSE)/VLOOKUP($B47,Barrelmiles!$B$4:$I$205,OPEX!F$2,)</f>
        <v>1.7516532201713555E-3</v>
      </c>
      <c r="G47">
        <f>VLOOKUP($B47,Expenses!$B$3:$I$204,OPEX!G$2,FALSE)/VLOOKUP($B47,Barrelmiles!$B$4:$I$205,OPEX!G$2,)</f>
        <v>8.4672930969007258E-4</v>
      </c>
      <c r="H47">
        <f>VLOOKUP($B47,Expenses!$B$3:$I$204,OPEX!H$2,FALSE)/VLOOKUP($B47,Barrelmiles!$B$4:$I$205,OPEX!H$2,)</f>
        <v>8.2852529420397193E-4</v>
      </c>
      <c r="J47" s="34">
        <f t="shared" si="0"/>
        <v>-0.24588633170154775</v>
      </c>
      <c r="K47" s="34">
        <f t="shared" si="0"/>
        <v>-0.3520664683255475</v>
      </c>
      <c r="L47" s="34">
        <f t="shared" si="0"/>
        <v>0.50959894656989568</v>
      </c>
      <c r="M47" s="34">
        <f t="shared" si="0"/>
        <v>-0.27027698221401009</v>
      </c>
      <c r="N47" s="34">
        <f t="shared" si="0"/>
        <v>-0.28596545427269265</v>
      </c>
    </row>
    <row r="48" spans="1:14" ht="15" customHeight="1" x14ac:dyDescent="0.35">
      <c r="A48" s="33" t="s">
        <v>59</v>
      </c>
      <c r="B48" s="50">
        <v>131</v>
      </c>
      <c r="C48">
        <f>VLOOKUP($B48,Expenses!$B$3:$I$204,OPEX!C$2,FALSE)/VLOOKUP($B48,Barrelmiles!$B$4:$I$205,OPEX!C$2,)</f>
        <v>2.9661250480533265E-3</v>
      </c>
      <c r="D48">
        <f>VLOOKUP($B48,Expenses!$B$3:$I$204,OPEX!D$2,FALSE)/VLOOKUP($B48,Barrelmiles!$B$4:$I$205,OPEX!D$2,)</f>
        <v>2.3857162236376912E-3</v>
      </c>
      <c r="E48">
        <f>VLOOKUP($B48,Expenses!$B$3:$I$204,OPEX!E$2,FALSE)/VLOOKUP($B48,Barrelmiles!$B$4:$I$205,OPEX!E$2,)</f>
        <v>2.4951563799392928E-3</v>
      </c>
      <c r="F48">
        <f>VLOOKUP($B48,Expenses!$B$3:$I$204,OPEX!F$2,FALSE)/VLOOKUP($B48,Barrelmiles!$B$4:$I$205,OPEX!F$2,)</f>
        <v>2.5551953119245688E-3</v>
      </c>
      <c r="G48">
        <f>VLOOKUP($B48,Expenses!$B$3:$I$204,OPEX!G$2,FALSE)/VLOOKUP($B48,Barrelmiles!$B$4:$I$205,OPEX!G$2,)</f>
        <v>2.8540301345888145E-3</v>
      </c>
      <c r="H48">
        <f>VLOOKUP($B48,Expenses!$B$3:$I$204,OPEX!H$2,FALSE)/VLOOKUP($B48,Barrelmiles!$B$4:$I$205,OPEX!H$2,)</f>
        <v>3.2070416734946757E-3</v>
      </c>
      <c r="J48" s="34">
        <f t="shared" si="0"/>
        <v>-0.19567914872522274</v>
      </c>
      <c r="K48" s="34">
        <f t="shared" si="0"/>
        <v>-0.15878247224375497</v>
      </c>
      <c r="L48" s="34">
        <f t="shared" si="0"/>
        <v>-0.13854093454301655</v>
      </c>
      <c r="M48" s="34">
        <f t="shared" si="0"/>
        <v>-3.7791701849549504E-2</v>
      </c>
      <c r="N48" s="34">
        <f t="shared" si="0"/>
        <v>8.1222679940437179E-2</v>
      </c>
    </row>
    <row r="49" spans="1:14" ht="15" customHeight="1" x14ac:dyDescent="0.35">
      <c r="A49" s="33" t="s">
        <v>60</v>
      </c>
      <c r="B49" s="50">
        <v>132</v>
      </c>
      <c r="C49">
        <f>VLOOKUP($B49,Expenses!$B$3:$I$204,OPEX!C$2,FALSE)/VLOOKUP($B49,Barrelmiles!$B$4:$I$205,OPEX!C$2,)</f>
        <v>2.1850379559464404E-3</v>
      </c>
      <c r="D49">
        <f>VLOOKUP($B49,Expenses!$B$3:$I$204,OPEX!D$2,FALSE)/VLOOKUP($B49,Barrelmiles!$B$4:$I$205,OPEX!D$2,)</f>
        <v>2.0544284817694265E-3</v>
      </c>
      <c r="E49">
        <f>VLOOKUP($B49,Expenses!$B$3:$I$204,OPEX!E$2,FALSE)/VLOOKUP($B49,Barrelmiles!$B$4:$I$205,OPEX!E$2,)</f>
        <v>2.9369279975649224E-3</v>
      </c>
      <c r="F49">
        <f>VLOOKUP($B49,Expenses!$B$3:$I$204,OPEX!F$2,FALSE)/VLOOKUP($B49,Barrelmiles!$B$4:$I$205,OPEX!F$2,)</f>
        <v>3.0305829851281344E-3</v>
      </c>
      <c r="G49">
        <f>VLOOKUP($B49,Expenses!$B$3:$I$204,OPEX!G$2,FALSE)/VLOOKUP($B49,Barrelmiles!$B$4:$I$205,OPEX!G$2,)</f>
        <v>2.6178309247955052E-3</v>
      </c>
      <c r="H49">
        <f>VLOOKUP($B49,Expenses!$B$3:$I$204,OPEX!H$2,FALSE)/VLOOKUP($B49,Barrelmiles!$B$4:$I$205,OPEX!H$2,)</f>
        <v>2.9822931150364214E-3</v>
      </c>
      <c r="J49" s="34">
        <f t="shared" si="0"/>
        <v>-5.9774464705095218E-2</v>
      </c>
      <c r="K49" s="34">
        <f t="shared" si="0"/>
        <v>0.34410845796626166</v>
      </c>
      <c r="L49" s="34">
        <f t="shared" si="0"/>
        <v>0.38697040794215842</v>
      </c>
      <c r="M49" s="34">
        <f t="shared" si="0"/>
        <v>0.19807114456352876</v>
      </c>
      <c r="N49" s="34">
        <f t="shared" si="0"/>
        <v>0.36487016480436979</v>
      </c>
    </row>
    <row r="50" spans="1:14" ht="15" customHeight="1" x14ac:dyDescent="0.35">
      <c r="A50" s="33" t="s">
        <v>61</v>
      </c>
      <c r="B50" s="50">
        <v>133</v>
      </c>
      <c r="C50">
        <f>VLOOKUP($B50,Expenses!$B$3:$I$204,OPEX!C$2,FALSE)/VLOOKUP($B50,Barrelmiles!$B$4:$I$205,OPEX!C$2,)</f>
        <v>1.2564361536023343E-3</v>
      </c>
      <c r="D50">
        <f>VLOOKUP($B50,Expenses!$B$3:$I$204,OPEX!D$2,FALSE)/VLOOKUP($B50,Barrelmiles!$B$4:$I$205,OPEX!D$2,)</f>
        <v>1.1550715635174852E-3</v>
      </c>
      <c r="E50">
        <f>VLOOKUP($B50,Expenses!$B$3:$I$204,OPEX!E$2,FALSE)/VLOOKUP($B50,Barrelmiles!$B$4:$I$205,OPEX!E$2,)</f>
        <v>1.1633954568084574E-3</v>
      </c>
      <c r="F50">
        <f>VLOOKUP($B50,Expenses!$B$3:$I$204,OPEX!F$2,FALSE)/VLOOKUP($B50,Barrelmiles!$B$4:$I$205,OPEX!F$2,)</f>
        <v>1.2063482201104508E-3</v>
      </c>
      <c r="G50">
        <f>VLOOKUP($B50,Expenses!$B$3:$I$204,OPEX!G$2,FALSE)/VLOOKUP($B50,Barrelmiles!$B$4:$I$205,OPEX!G$2,)</f>
        <v>1.230816084053319E-3</v>
      </c>
      <c r="H50">
        <f>VLOOKUP($B50,Expenses!$B$3:$I$204,OPEX!H$2,FALSE)/VLOOKUP($B50,Barrelmiles!$B$4:$I$205,OPEX!H$2,)</f>
        <v>1.4437007711563469E-3</v>
      </c>
      <c r="J50" s="34">
        <f t="shared" si="0"/>
        <v>-8.0676276143619538E-2</v>
      </c>
      <c r="K50" s="34">
        <f t="shared" si="0"/>
        <v>-7.4051273140397514E-2</v>
      </c>
      <c r="L50" s="34">
        <f t="shared" si="0"/>
        <v>-3.986508454749263E-2</v>
      </c>
      <c r="M50" s="34">
        <f t="shared" si="0"/>
        <v>-2.0391063625127184E-2</v>
      </c>
      <c r="N50" s="34">
        <f t="shared" si="0"/>
        <v>0.14904427655723318</v>
      </c>
    </row>
    <row r="51" spans="1:14" ht="15" customHeight="1" x14ac:dyDescent="0.35">
      <c r="A51" s="33" t="s">
        <v>62</v>
      </c>
      <c r="B51" s="50">
        <v>134</v>
      </c>
      <c r="C51">
        <f>VLOOKUP($B51,Expenses!$B$3:$I$204,OPEX!C$2,FALSE)/VLOOKUP($B51,Barrelmiles!$B$4:$I$205,OPEX!C$2,)</f>
        <v>1.1298600800048319E-3</v>
      </c>
      <c r="D51">
        <f>VLOOKUP($B51,Expenses!$B$3:$I$204,OPEX!D$2,FALSE)/VLOOKUP($B51,Barrelmiles!$B$4:$I$205,OPEX!D$2,)</f>
        <v>1.1188874356991834E-3</v>
      </c>
      <c r="E51">
        <f>VLOOKUP($B51,Expenses!$B$3:$I$204,OPEX!E$2,FALSE)/VLOOKUP($B51,Barrelmiles!$B$4:$I$205,OPEX!E$2,)</f>
        <v>1.1959404406807878E-3</v>
      </c>
      <c r="F51">
        <f>VLOOKUP($B51,Expenses!$B$3:$I$204,OPEX!F$2,FALSE)/VLOOKUP($B51,Barrelmiles!$B$4:$I$205,OPEX!F$2,)</f>
        <v>1.3533917596412236E-3</v>
      </c>
      <c r="G51">
        <f>VLOOKUP($B51,Expenses!$B$3:$I$204,OPEX!G$2,FALSE)/VLOOKUP($B51,Barrelmiles!$B$4:$I$205,OPEX!G$2,)</f>
        <v>1.2460941534072534E-3</v>
      </c>
      <c r="H51">
        <f>VLOOKUP($B51,Expenses!$B$3:$I$204,OPEX!H$2,FALSE)/VLOOKUP($B51,Barrelmiles!$B$4:$I$205,OPEX!H$2,)</f>
        <v>1.3173308768066744E-3</v>
      </c>
      <c r="J51" s="34">
        <f t="shared" si="0"/>
        <v>-9.7115072032649893E-3</v>
      </c>
      <c r="K51" s="34">
        <f t="shared" si="0"/>
        <v>5.848543713100595E-2</v>
      </c>
      <c r="L51" s="34">
        <f t="shared" si="0"/>
        <v>0.19784014285683571</v>
      </c>
      <c r="M51" s="34">
        <f t="shared" si="0"/>
        <v>0.10287475012120477</v>
      </c>
      <c r="N51" s="34">
        <f t="shared" si="0"/>
        <v>0.16592390519810277</v>
      </c>
    </row>
    <row r="52" spans="1:14" ht="15" customHeight="1" x14ac:dyDescent="0.35">
      <c r="A52" s="33" t="s">
        <v>63</v>
      </c>
      <c r="B52" s="50">
        <v>136</v>
      </c>
      <c r="C52">
        <f>VLOOKUP($B52,Expenses!$B$3:$I$204,OPEX!C$2,FALSE)/VLOOKUP($B52,Barrelmiles!$B$4:$I$205,OPEX!C$2,)</f>
        <v>0.38245216597799475</v>
      </c>
      <c r="D52">
        <f>VLOOKUP($B52,Expenses!$B$3:$I$204,OPEX!D$2,FALSE)/VLOOKUP($B52,Barrelmiles!$B$4:$I$205,OPEX!D$2,)</f>
        <v>0.19513172044586857</v>
      </c>
      <c r="E52">
        <f>VLOOKUP($B52,Expenses!$B$3:$I$204,OPEX!E$2,FALSE)/VLOOKUP($B52,Barrelmiles!$B$4:$I$205,OPEX!E$2,)</f>
        <v>0.16381215947079061</v>
      </c>
      <c r="F52">
        <f>VLOOKUP($B52,Expenses!$B$3:$I$204,OPEX!F$2,FALSE)/VLOOKUP($B52,Barrelmiles!$B$4:$I$205,OPEX!F$2,)</f>
        <v>0.18863906397442853</v>
      </c>
      <c r="G52">
        <f>VLOOKUP($B52,Expenses!$B$3:$I$204,OPEX!G$2,FALSE)/VLOOKUP($B52,Barrelmiles!$B$4:$I$205,OPEX!G$2,)</f>
        <v>0.36356357921822685</v>
      </c>
      <c r="H52">
        <f>VLOOKUP($B52,Expenses!$B$3:$I$204,OPEX!H$2,FALSE)/VLOOKUP($B52,Barrelmiles!$B$4:$I$205,OPEX!H$2,)</f>
        <v>0.40460651101091011</v>
      </c>
      <c r="J52" s="34">
        <f t="shared" si="0"/>
        <v>-0.48978790603294448</v>
      </c>
      <c r="K52" s="34">
        <f t="shared" si="0"/>
        <v>-0.57167935223508204</v>
      </c>
      <c r="L52" s="34">
        <f t="shared" si="0"/>
        <v>-0.50676429432149617</v>
      </c>
      <c r="M52" s="34">
        <f t="shared" si="0"/>
        <v>-4.938810246104005E-2</v>
      </c>
      <c r="N52" s="34">
        <f t="shared" si="0"/>
        <v>5.7927100442124457E-2</v>
      </c>
    </row>
    <row r="53" spans="1:14" ht="15" customHeight="1" x14ac:dyDescent="0.35">
      <c r="A53" s="33" t="s">
        <v>64</v>
      </c>
      <c r="B53" s="50">
        <v>139</v>
      </c>
      <c r="C53">
        <f>VLOOKUP($B53,Expenses!$B$3:$I$204,OPEX!C$2,FALSE)/VLOOKUP($B53,Barrelmiles!$B$4:$I$205,OPEX!C$2,)</f>
        <v>1.6686046585336247E-3</v>
      </c>
      <c r="D53">
        <f>VLOOKUP($B53,Expenses!$B$3:$I$204,OPEX!D$2,FALSE)/VLOOKUP($B53,Barrelmiles!$B$4:$I$205,OPEX!D$2,)</f>
        <v>1.8468108601382921E-3</v>
      </c>
      <c r="E53">
        <f>VLOOKUP($B53,Expenses!$B$3:$I$204,OPEX!E$2,FALSE)/VLOOKUP($B53,Barrelmiles!$B$4:$I$205,OPEX!E$2,)</f>
        <v>1.187791528873783E-3</v>
      </c>
      <c r="F53">
        <f>VLOOKUP($B53,Expenses!$B$3:$I$204,OPEX!F$2,FALSE)/VLOOKUP($B53,Barrelmiles!$B$4:$I$205,OPEX!F$2,)</f>
        <v>1.0339255946963625E-3</v>
      </c>
      <c r="G53">
        <f>VLOOKUP($B53,Expenses!$B$3:$I$204,OPEX!G$2,FALSE)/VLOOKUP($B53,Barrelmiles!$B$4:$I$205,OPEX!G$2,)</f>
        <v>1.1581770945005966E-3</v>
      </c>
      <c r="H53">
        <f>VLOOKUP($B53,Expenses!$B$3:$I$204,OPEX!H$2,FALSE)/VLOOKUP($B53,Barrelmiles!$B$4:$I$205,OPEX!H$2,)</f>
        <v>1.6328628036131961E-3</v>
      </c>
      <c r="J53" s="34">
        <f t="shared" ref="J53:N100" si="1">(D53-$C53)/$C53</f>
        <v>0.10679953498468331</v>
      </c>
      <c r="K53" s="34">
        <f t="shared" si="1"/>
        <v>-0.28815281510863211</v>
      </c>
      <c r="L53" s="34">
        <f t="shared" si="1"/>
        <v>-0.38036515156023853</v>
      </c>
      <c r="M53" s="34">
        <f t="shared" si="1"/>
        <v>-0.30590083841764742</v>
      </c>
      <c r="N53" s="34">
        <f t="shared" si="1"/>
        <v>-2.1420205641663928E-2</v>
      </c>
    </row>
    <row r="54" spans="1:14" ht="15" customHeight="1" x14ac:dyDescent="0.35">
      <c r="A54" s="33" t="s">
        <v>65</v>
      </c>
      <c r="B54" s="50">
        <v>142</v>
      </c>
      <c r="C54">
        <f>VLOOKUP($B54,Expenses!$B$3:$I$204,OPEX!C$2,FALSE)/VLOOKUP($B54,Barrelmiles!$B$4:$I$205,OPEX!C$2,)</f>
        <v>3.4987492205970569E-3</v>
      </c>
      <c r="D54">
        <f>VLOOKUP($B54,Expenses!$B$3:$I$204,OPEX!D$2,FALSE)/VLOOKUP($B54,Barrelmiles!$B$4:$I$205,OPEX!D$2,)</f>
        <v>4.5362454671057581E-3</v>
      </c>
      <c r="E54">
        <f>VLOOKUP($B54,Expenses!$B$3:$I$204,OPEX!E$2,FALSE)/VLOOKUP($B54,Barrelmiles!$B$4:$I$205,OPEX!E$2,)</f>
        <v>4.5147352506236579E-3</v>
      </c>
      <c r="F54">
        <f>VLOOKUP($B54,Expenses!$B$3:$I$204,OPEX!F$2,FALSE)/VLOOKUP($B54,Barrelmiles!$B$4:$I$205,OPEX!F$2,)</f>
        <v>4.2042444149643253E-3</v>
      </c>
      <c r="G54">
        <f>VLOOKUP($B54,Expenses!$B$3:$I$204,OPEX!G$2,FALSE)/VLOOKUP($B54,Barrelmiles!$B$4:$I$205,OPEX!G$2,)</f>
        <v>4.8056203470551225E-3</v>
      </c>
      <c r="H54">
        <f>VLOOKUP($B54,Expenses!$B$3:$I$204,OPEX!H$2,FALSE)/VLOOKUP($B54,Barrelmiles!$B$4:$I$205,OPEX!H$2,)</f>
        <v>7.0489849153465255E-3</v>
      </c>
      <c r="J54" s="34">
        <f t="shared" si="1"/>
        <v>0.29653346984716267</v>
      </c>
      <c r="K54" s="34">
        <f t="shared" si="1"/>
        <v>0.29038549663563035</v>
      </c>
      <c r="L54" s="34">
        <f t="shared" si="1"/>
        <v>0.20164211547773536</v>
      </c>
      <c r="M54" s="34">
        <f t="shared" si="1"/>
        <v>0.37352523546544725</v>
      </c>
      <c r="N54" s="34">
        <f t="shared" si="1"/>
        <v>1.0147156800634101</v>
      </c>
    </row>
    <row r="55" spans="1:14" ht="15" customHeight="1" x14ac:dyDescent="0.35">
      <c r="A55" s="33" t="s">
        <v>66</v>
      </c>
      <c r="B55" s="50">
        <v>143</v>
      </c>
      <c r="C55">
        <f>VLOOKUP($B55,Expenses!$B$3:$I$204,OPEX!C$2,FALSE)/VLOOKUP($B55,Barrelmiles!$B$4:$I$205,OPEX!C$2,)</f>
        <v>3.3390186829096885E-3</v>
      </c>
      <c r="D55">
        <f>VLOOKUP($B55,Expenses!$B$3:$I$204,OPEX!D$2,FALSE)/VLOOKUP($B55,Barrelmiles!$B$4:$I$205,OPEX!D$2,)</f>
        <v>5.551532037763051E-3</v>
      </c>
      <c r="E55">
        <f>VLOOKUP($B55,Expenses!$B$3:$I$204,OPEX!E$2,FALSE)/VLOOKUP($B55,Barrelmiles!$B$4:$I$205,OPEX!E$2,)</f>
        <v>6.559843436019828E-3</v>
      </c>
      <c r="F55">
        <f>VLOOKUP($B55,Expenses!$B$3:$I$204,OPEX!F$2,FALSE)/VLOOKUP($B55,Barrelmiles!$B$4:$I$205,OPEX!F$2,)</f>
        <v>1.9052343310824861E-3</v>
      </c>
      <c r="G55">
        <f>VLOOKUP($B55,Expenses!$B$3:$I$204,OPEX!G$2,FALSE)/VLOOKUP($B55,Barrelmiles!$B$4:$I$205,OPEX!G$2,)</f>
        <v>5.4427969735547834E-3</v>
      </c>
      <c r="H55">
        <f>VLOOKUP($B55,Expenses!$B$3:$I$204,OPEX!H$2,FALSE)/VLOOKUP($B55,Barrelmiles!$B$4:$I$205,OPEX!H$2,)</f>
        <v>2.7280641982684204E-3</v>
      </c>
      <c r="J55" s="34">
        <f t="shared" si="1"/>
        <v>0.66262383201921282</v>
      </c>
      <c r="K55" s="34">
        <f t="shared" si="1"/>
        <v>0.96460219572759254</v>
      </c>
      <c r="L55" s="34">
        <f t="shared" si="1"/>
        <v>-0.42940291384586493</v>
      </c>
      <c r="M55" s="34">
        <f t="shared" si="1"/>
        <v>0.63005885573896214</v>
      </c>
      <c r="N55" s="34">
        <f t="shared" si="1"/>
        <v>-0.18297426359677327</v>
      </c>
    </row>
    <row r="56" spans="1:14" ht="15" customHeight="1" x14ac:dyDescent="0.35">
      <c r="A56" s="33" t="s">
        <v>68</v>
      </c>
      <c r="B56" s="50">
        <v>145</v>
      </c>
      <c r="C56">
        <f>VLOOKUP($B56,Expenses!$B$3:$I$204,OPEX!C$2,FALSE)/VLOOKUP($B56,Barrelmiles!$B$4:$I$205,OPEX!C$2,)</f>
        <v>8.1762675110027314E-2</v>
      </c>
      <c r="D56">
        <f>VLOOKUP($B56,Expenses!$B$3:$I$204,OPEX!D$2,FALSE)/VLOOKUP($B56,Barrelmiles!$B$4:$I$205,OPEX!D$2,)</f>
        <v>9.8102066161875931E-2</v>
      </c>
      <c r="E56">
        <f>VLOOKUP($B56,Expenses!$B$3:$I$204,OPEX!E$2,FALSE)/VLOOKUP($B56,Barrelmiles!$B$4:$I$205,OPEX!E$2,)</f>
        <v>9.563138518475385E-2</v>
      </c>
      <c r="F56">
        <f>VLOOKUP($B56,Expenses!$B$3:$I$204,OPEX!F$2,FALSE)/VLOOKUP($B56,Barrelmiles!$B$4:$I$205,OPEX!F$2,)</f>
        <v>0.10265871391328434</v>
      </c>
      <c r="G56">
        <f>VLOOKUP($B56,Expenses!$B$3:$I$204,OPEX!G$2,FALSE)/VLOOKUP($B56,Barrelmiles!$B$4:$I$205,OPEX!G$2,)</f>
        <v>9.6392828514141091E-2</v>
      </c>
      <c r="H56">
        <f>VLOOKUP($B56,Expenses!$B$3:$I$204,OPEX!H$2,FALSE)/VLOOKUP($B56,Barrelmiles!$B$4:$I$205,OPEX!H$2,)</f>
        <v>0.12487910934458007</v>
      </c>
      <c r="J56" s="34">
        <f t="shared" si="1"/>
        <v>0.19983924241545231</v>
      </c>
      <c r="K56" s="34">
        <f t="shared" si="1"/>
        <v>0.16962153031396704</v>
      </c>
      <c r="L56" s="34">
        <f t="shared" si="1"/>
        <v>0.25556941202250788</v>
      </c>
      <c r="M56" s="34">
        <f t="shared" si="1"/>
        <v>0.17893437787384167</v>
      </c>
      <c r="N56" s="34">
        <f t="shared" si="1"/>
        <v>0.52733639373383212</v>
      </c>
    </row>
    <row r="57" spans="1:14" ht="15" customHeight="1" x14ac:dyDescent="0.35">
      <c r="A57" s="33" t="s">
        <v>69</v>
      </c>
      <c r="B57" s="50">
        <v>147</v>
      </c>
      <c r="C57">
        <f>VLOOKUP($B57,Expenses!$B$3:$I$204,OPEX!C$2,FALSE)/VLOOKUP($B57,Barrelmiles!$B$4:$I$205,OPEX!C$2,)</f>
        <v>1.0766514008865372E-3</v>
      </c>
      <c r="D57">
        <f>VLOOKUP($B57,Expenses!$B$3:$I$204,OPEX!D$2,FALSE)/VLOOKUP($B57,Barrelmiles!$B$4:$I$205,OPEX!D$2,)</f>
        <v>1.3958898279413945E-3</v>
      </c>
      <c r="E57">
        <f>VLOOKUP($B57,Expenses!$B$3:$I$204,OPEX!E$2,FALSE)/VLOOKUP($B57,Barrelmiles!$B$4:$I$205,OPEX!E$2,)</f>
        <v>4.1977780821695907E-3</v>
      </c>
      <c r="F57">
        <f>VLOOKUP($B57,Expenses!$B$3:$I$204,OPEX!F$2,FALSE)/VLOOKUP($B57,Barrelmiles!$B$4:$I$205,OPEX!F$2,)</f>
        <v>2.6828919742080157E-3</v>
      </c>
      <c r="G57">
        <f>VLOOKUP($B57,Expenses!$B$3:$I$204,OPEX!G$2,FALSE)/VLOOKUP($B57,Barrelmiles!$B$4:$I$205,OPEX!G$2,)</f>
        <v>1.5974480759235099E-3</v>
      </c>
      <c r="H57">
        <f>VLOOKUP($B57,Expenses!$B$3:$I$204,OPEX!H$2,FALSE)/VLOOKUP($B57,Barrelmiles!$B$4:$I$205,OPEX!H$2,)</f>
        <v>1.7628706661332214E-3</v>
      </c>
      <c r="J57" s="34">
        <f t="shared" si="1"/>
        <v>0.29651048314430256</v>
      </c>
      <c r="K57" s="34">
        <f t="shared" si="1"/>
        <v>2.8989203735889379</v>
      </c>
      <c r="L57" s="34">
        <f t="shared" si="1"/>
        <v>1.491885462647303</v>
      </c>
      <c r="M57" s="34">
        <f t="shared" si="1"/>
        <v>0.48371894060430137</v>
      </c>
      <c r="N57" s="34">
        <f t="shared" si="1"/>
        <v>0.63736439174428883</v>
      </c>
    </row>
    <row r="58" spans="1:14" ht="15" customHeight="1" x14ac:dyDescent="0.35">
      <c r="A58" s="33" t="s">
        <v>70</v>
      </c>
      <c r="B58" s="50">
        <v>148</v>
      </c>
      <c r="C58">
        <f>VLOOKUP($B58,Expenses!$B$3:$I$204,OPEX!C$2,FALSE)/VLOOKUP($B58,Barrelmiles!$B$4:$I$205,OPEX!C$2,)</f>
        <v>9.6165944224754188E-4</v>
      </c>
      <c r="D58">
        <f>VLOOKUP($B58,Expenses!$B$3:$I$204,OPEX!D$2,FALSE)/VLOOKUP($B58,Barrelmiles!$B$4:$I$205,OPEX!D$2,)</f>
        <v>1.1233208536462721E-3</v>
      </c>
      <c r="E58">
        <f>VLOOKUP($B58,Expenses!$B$3:$I$204,OPEX!E$2,FALSE)/VLOOKUP($B58,Barrelmiles!$B$4:$I$205,OPEX!E$2,)</f>
        <v>1.1006653419762464E-3</v>
      </c>
      <c r="F58">
        <f>VLOOKUP($B58,Expenses!$B$3:$I$204,OPEX!F$2,FALSE)/VLOOKUP($B58,Barrelmiles!$B$4:$I$205,OPEX!F$2,)</f>
        <v>1.0184943821364739E-3</v>
      </c>
      <c r="G58">
        <f>VLOOKUP($B58,Expenses!$B$3:$I$204,OPEX!G$2,FALSE)/VLOOKUP($B58,Barrelmiles!$B$4:$I$205,OPEX!G$2,)</f>
        <v>1.2242695646387306E-3</v>
      </c>
      <c r="H58">
        <f>VLOOKUP($B58,Expenses!$B$3:$I$204,OPEX!H$2,FALSE)/VLOOKUP($B58,Barrelmiles!$B$4:$I$205,OPEX!H$2,)</f>
        <v>1.3626201515346186E-3</v>
      </c>
      <c r="J58" s="34">
        <f t="shared" si="1"/>
        <v>0.16810671667810312</v>
      </c>
      <c r="K58" s="34">
        <f t="shared" si="1"/>
        <v>0.14454794870398915</v>
      </c>
      <c r="L58" s="34">
        <f t="shared" si="1"/>
        <v>5.9100901412770725E-2</v>
      </c>
      <c r="M58" s="34">
        <f t="shared" si="1"/>
        <v>0.27308016835713644</v>
      </c>
      <c r="N58" s="34">
        <f t="shared" si="1"/>
        <v>0.41694667745368524</v>
      </c>
    </row>
    <row r="59" spans="1:14" ht="15" customHeight="1" x14ac:dyDescent="0.35">
      <c r="A59" s="33" t="s">
        <v>71</v>
      </c>
      <c r="B59" s="50">
        <v>149</v>
      </c>
      <c r="C59">
        <f>VLOOKUP($B59,Expenses!$B$3:$I$204,OPEX!C$2,FALSE)/VLOOKUP($B59,Barrelmiles!$B$4:$I$205,OPEX!C$2,)</f>
        <v>3.5849361443652649E-3</v>
      </c>
      <c r="D59">
        <f>VLOOKUP($B59,Expenses!$B$3:$I$204,OPEX!D$2,FALSE)/VLOOKUP($B59,Barrelmiles!$B$4:$I$205,OPEX!D$2,)</f>
        <v>1.7008054937659631E-3</v>
      </c>
      <c r="E59">
        <f>VLOOKUP($B59,Expenses!$B$3:$I$204,OPEX!E$2,FALSE)/VLOOKUP($B59,Barrelmiles!$B$4:$I$205,OPEX!E$2,)</f>
        <v>1.8980777583433531E-3</v>
      </c>
      <c r="F59">
        <f>VLOOKUP($B59,Expenses!$B$3:$I$204,OPEX!F$2,FALSE)/VLOOKUP($B59,Barrelmiles!$B$4:$I$205,OPEX!F$2,)</f>
        <v>2.2140201509283984E-3</v>
      </c>
      <c r="G59">
        <f>VLOOKUP($B59,Expenses!$B$3:$I$204,OPEX!G$2,FALSE)/VLOOKUP($B59,Barrelmiles!$B$4:$I$205,OPEX!G$2,)</f>
        <v>3.1360204982688366E-3</v>
      </c>
      <c r="H59">
        <f>VLOOKUP($B59,Expenses!$B$3:$I$204,OPEX!H$2,FALSE)/VLOOKUP($B59,Barrelmiles!$B$4:$I$205,OPEX!H$2,)</f>
        <v>4.7310649312026602E-3</v>
      </c>
      <c r="J59" s="34">
        <f t="shared" si="1"/>
        <v>-0.52556881760941343</v>
      </c>
      <c r="K59" s="34">
        <f t="shared" si="1"/>
        <v>-0.47054070647068119</v>
      </c>
      <c r="L59" s="34">
        <f t="shared" si="1"/>
        <v>-0.38241015689823277</v>
      </c>
      <c r="M59" s="34">
        <f t="shared" si="1"/>
        <v>-0.12522277329877285</v>
      </c>
      <c r="N59" s="34">
        <f t="shared" si="1"/>
        <v>0.31970689035531608</v>
      </c>
    </row>
    <row r="60" spans="1:14" ht="15" customHeight="1" x14ac:dyDescent="0.35">
      <c r="A60" s="33" t="s">
        <v>73</v>
      </c>
      <c r="B60" s="50">
        <v>151</v>
      </c>
      <c r="C60">
        <f>VLOOKUP($B60,Expenses!$B$3:$I$204,OPEX!C$2,FALSE)/VLOOKUP($B60,Barrelmiles!$B$4:$I$205,OPEX!C$2,)</f>
        <v>2.0444561156505521E-3</v>
      </c>
      <c r="D60">
        <f>VLOOKUP($B60,Expenses!$B$3:$I$204,OPEX!D$2,FALSE)/VLOOKUP($B60,Barrelmiles!$B$4:$I$205,OPEX!D$2,)</f>
        <v>1.9315157931931489E-3</v>
      </c>
      <c r="E60">
        <f>VLOOKUP($B60,Expenses!$B$3:$I$204,OPEX!E$2,FALSE)/VLOOKUP($B60,Barrelmiles!$B$4:$I$205,OPEX!E$2,)</f>
        <v>2.1425643073052095E-3</v>
      </c>
      <c r="F60">
        <f>VLOOKUP($B60,Expenses!$B$3:$I$204,OPEX!F$2,FALSE)/VLOOKUP($B60,Barrelmiles!$B$4:$I$205,OPEX!F$2,)</f>
        <v>2.3882641685030099E-3</v>
      </c>
      <c r="G60">
        <f>VLOOKUP($B60,Expenses!$B$3:$I$204,OPEX!G$2,FALSE)/VLOOKUP($B60,Barrelmiles!$B$4:$I$205,OPEX!G$2,)</f>
        <v>2.4476860423775378E-3</v>
      </c>
      <c r="H60">
        <f>VLOOKUP($B60,Expenses!$B$3:$I$204,OPEX!H$2,FALSE)/VLOOKUP($B60,Barrelmiles!$B$4:$I$205,OPEX!H$2,)</f>
        <v>3.4613690677772055E-3</v>
      </c>
      <c r="J60" s="34">
        <f t="shared" si="1"/>
        <v>-5.5242233664411639E-2</v>
      </c>
      <c r="K60" s="34">
        <f t="shared" si="1"/>
        <v>4.798742849192391E-2</v>
      </c>
      <c r="L60" s="34">
        <f t="shared" si="1"/>
        <v>0.16816602235703015</v>
      </c>
      <c r="M60" s="34">
        <f t="shared" si="1"/>
        <v>0.19723090343696456</v>
      </c>
      <c r="N60" s="34">
        <f t="shared" si="1"/>
        <v>0.69305129187171977</v>
      </c>
    </row>
    <row r="61" spans="1:14" ht="15" customHeight="1" x14ac:dyDescent="0.35">
      <c r="A61" s="33" t="s">
        <v>74</v>
      </c>
      <c r="B61" s="50">
        <v>153</v>
      </c>
      <c r="C61">
        <f>VLOOKUP($B61,Expenses!$B$3:$I$204,OPEX!C$2,FALSE)/VLOOKUP($B61,Barrelmiles!$B$4:$I$205,OPEX!C$2,)</f>
        <v>7.4651124227333729E-3</v>
      </c>
      <c r="D61">
        <f>VLOOKUP($B61,Expenses!$B$3:$I$204,OPEX!D$2,FALSE)/VLOOKUP($B61,Barrelmiles!$B$4:$I$205,OPEX!D$2,)</f>
        <v>8.9744913502383637E-3</v>
      </c>
      <c r="E61">
        <f>VLOOKUP($B61,Expenses!$B$3:$I$204,OPEX!E$2,FALSE)/VLOOKUP($B61,Barrelmiles!$B$4:$I$205,OPEX!E$2,)</f>
        <v>9.3284638674876255E-3</v>
      </c>
      <c r="F61">
        <f>VLOOKUP($B61,Expenses!$B$3:$I$204,OPEX!F$2,FALSE)/VLOOKUP($B61,Barrelmiles!$B$4:$I$205,OPEX!F$2,)</f>
        <v>8.9687000295520306E-3</v>
      </c>
      <c r="G61">
        <f>VLOOKUP($B61,Expenses!$B$3:$I$204,OPEX!G$2,FALSE)/VLOOKUP($B61,Barrelmiles!$B$4:$I$205,OPEX!G$2,)</f>
        <v>8.6043116339026282E-3</v>
      </c>
      <c r="H61">
        <f>VLOOKUP($B61,Expenses!$B$3:$I$204,OPEX!H$2,FALSE)/VLOOKUP($B61,Barrelmiles!$B$4:$I$205,OPEX!H$2,)</f>
        <v>9.5251859300045389E-3</v>
      </c>
      <c r="J61" s="34">
        <f t="shared" si="1"/>
        <v>0.20219105112315605</v>
      </c>
      <c r="K61" s="34">
        <f t="shared" si="1"/>
        <v>0.24960795487551157</v>
      </c>
      <c r="L61" s="34">
        <f t="shared" si="1"/>
        <v>0.20141526633139634</v>
      </c>
      <c r="M61" s="34">
        <f t="shared" si="1"/>
        <v>0.15260308842772044</v>
      </c>
      <c r="N61" s="34">
        <f t="shared" si="1"/>
        <v>0.27596014508738825</v>
      </c>
    </row>
    <row r="62" spans="1:14" ht="15" customHeight="1" x14ac:dyDescent="0.35">
      <c r="A62" s="33" t="s">
        <v>76</v>
      </c>
      <c r="B62" s="50">
        <v>157</v>
      </c>
      <c r="C62">
        <f>VLOOKUP($B62,Expenses!$B$3:$I$204,OPEX!C$2,FALSE)/VLOOKUP($B62,Barrelmiles!$B$4:$I$205,OPEX!C$2,)</f>
        <v>2.2739697344795989E-3</v>
      </c>
      <c r="D62">
        <f>VLOOKUP($B62,Expenses!$B$3:$I$204,OPEX!D$2,FALSE)/VLOOKUP($B62,Barrelmiles!$B$4:$I$205,OPEX!D$2,)</f>
        <v>2.7287662044699471E-3</v>
      </c>
      <c r="E62">
        <f>VLOOKUP($B62,Expenses!$B$3:$I$204,OPEX!E$2,FALSE)/VLOOKUP($B62,Barrelmiles!$B$4:$I$205,OPEX!E$2,)</f>
        <v>3.9949939877571439E-3</v>
      </c>
      <c r="F62">
        <f>VLOOKUP($B62,Expenses!$B$3:$I$204,OPEX!F$2,FALSE)/VLOOKUP($B62,Barrelmiles!$B$4:$I$205,OPEX!F$2,)</f>
        <v>4.8821976331121881E-3</v>
      </c>
      <c r="G62">
        <f>VLOOKUP($B62,Expenses!$B$3:$I$204,OPEX!G$2,FALSE)/VLOOKUP($B62,Barrelmiles!$B$4:$I$205,OPEX!G$2,)</f>
        <v>5.9897615371014888E-3</v>
      </c>
      <c r="H62">
        <f>VLOOKUP($B62,Expenses!$B$3:$I$204,OPEX!H$2,FALSE)/VLOOKUP($B62,Barrelmiles!$B$4:$I$205,OPEX!H$2,)</f>
        <v>7.1802762749021637E-3</v>
      </c>
      <c r="J62" s="34">
        <f t="shared" si="1"/>
        <v>0.20000110955497349</v>
      </c>
      <c r="K62" s="34">
        <f t="shared" si="1"/>
        <v>0.75683692143396264</v>
      </c>
      <c r="L62" s="34">
        <f t="shared" si="1"/>
        <v>1.1469932335003068</v>
      </c>
      <c r="M62" s="34">
        <f t="shared" si="1"/>
        <v>1.6340550827393725</v>
      </c>
      <c r="N62" s="34">
        <f t="shared" si="1"/>
        <v>2.1575953567145345</v>
      </c>
    </row>
    <row r="63" spans="1:14" ht="15" customHeight="1" x14ac:dyDescent="0.35">
      <c r="A63" s="33" t="s">
        <v>77</v>
      </c>
      <c r="B63" s="50">
        <v>158</v>
      </c>
      <c r="C63">
        <f>VLOOKUP($B63,Expenses!$B$3:$I$204,OPEX!C$2,FALSE)/VLOOKUP($B63,Barrelmiles!$B$4:$I$205,OPEX!C$2,)</f>
        <v>5.6311375363353828E-3</v>
      </c>
      <c r="D63">
        <f>VLOOKUP($B63,Expenses!$B$3:$I$204,OPEX!D$2,FALSE)/VLOOKUP($B63,Barrelmiles!$B$4:$I$205,OPEX!D$2,)</f>
        <v>7.1722640675207072E-3</v>
      </c>
      <c r="E63">
        <f>VLOOKUP($B63,Expenses!$B$3:$I$204,OPEX!E$2,FALSE)/VLOOKUP($B63,Barrelmiles!$B$4:$I$205,OPEX!E$2,)</f>
        <v>6.4306072351559785E-3</v>
      </c>
      <c r="F63">
        <f>VLOOKUP($B63,Expenses!$B$3:$I$204,OPEX!F$2,FALSE)/VLOOKUP($B63,Barrelmiles!$B$4:$I$205,OPEX!F$2,)</f>
        <v>6.9162340299146014E-3</v>
      </c>
      <c r="G63">
        <f>VLOOKUP($B63,Expenses!$B$3:$I$204,OPEX!G$2,FALSE)/VLOOKUP($B63,Barrelmiles!$B$4:$I$205,OPEX!G$2,)</f>
        <v>5.5469842792440702E-3</v>
      </c>
      <c r="H63">
        <f>VLOOKUP($B63,Expenses!$B$3:$I$204,OPEX!H$2,FALSE)/VLOOKUP($B63,Barrelmiles!$B$4:$I$205,OPEX!H$2,)</f>
        <v>6.9091516317023594E-3</v>
      </c>
      <c r="J63" s="34">
        <f t="shared" si="1"/>
        <v>0.27367943354980717</v>
      </c>
      <c r="K63" s="34">
        <f t="shared" si="1"/>
        <v>0.14197303718155543</v>
      </c>
      <c r="L63" s="34">
        <f t="shared" si="1"/>
        <v>0.22821259208943606</v>
      </c>
      <c r="M63" s="34">
        <f t="shared" si="1"/>
        <v>-1.4944273079516665E-2</v>
      </c>
      <c r="N63" s="34">
        <f t="shared" si="1"/>
        <v>0.22695487139507503</v>
      </c>
    </row>
    <row r="64" spans="1:14" ht="15" customHeight="1" x14ac:dyDescent="0.35">
      <c r="A64" s="33" t="s">
        <v>78</v>
      </c>
      <c r="B64" s="50">
        <v>162</v>
      </c>
      <c r="C64">
        <f>VLOOKUP($B64,Expenses!$B$3:$I$204,OPEX!C$2,FALSE)/VLOOKUP($B64,Barrelmiles!$B$4:$I$205,OPEX!C$2,)</f>
        <v>7.5581539027853844E-3</v>
      </c>
      <c r="D64">
        <f>VLOOKUP($B64,Expenses!$B$3:$I$204,OPEX!D$2,FALSE)/VLOOKUP($B64,Barrelmiles!$B$4:$I$205,OPEX!D$2,)</f>
        <v>6.1958817080538138E-3</v>
      </c>
      <c r="E64">
        <f>VLOOKUP($B64,Expenses!$B$3:$I$204,OPEX!E$2,FALSE)/VLOOKUP($B64,Barrelmiles!$B$4:$I$205,OPEX!E$2,)</f>
        <v>1.0181148062219789E-2</v>
      </c>
      <c r="F64">
        <f>VLOOKUP($B64,Expenses!$B$3:$I$204,OPEX!F$2,FALSE)/VLOOKUP($B64,Barrelmiles!$B$4:$I$205,OPEX!F$2,)</f>
        <v>8.0118031379564358E-3</v>
      </c>
      <c r="G64">
        <f>VLOOKUP($B64,Expenses!$B$3:$I$204,OPEX!G$2,FALSE)/VLOOKUP($B64,Barrelmiles!$B$4:$I$205,OPEX!G$2,)</f>
        <v>8.819922007307605E-3</v>
      </c>
      <c r="H64">
        <f>VLOOKUP($B64,Expenses!$B$3:$I$204,OPEX!H$2,FALSE)/VLOOKUP($B64,Barrelmiles!$B$4:$I$205,OPEX!H$2,)</f>
        <v>1.0295774319901635E-2</v>
      </c>
      <c r="J64" s="34">
        <f t="shared" si="1"/>
        <v>-0.18023874774890947</v>
      </c>
      <c r="K64" s="34">
        <f t="shared" si="1"/>
        <v>0.34704164445073826</v>
      </c>
      <c r="L64" s="34">
        <f t="shared" si="1"/>
        <v>6.0021169323354134E-2</v>
      </c>
      <c r="M64" s="34">
        <f t="shared" si="1"/>
        <v>0.16694130878404381</v>
      </c>
      <c r="N64" s="34">
        <f t="shared" si="1"/>
        <v>0.36220755125234533</v>
      </c>
    </row>
    <row r="65" spans="1:14" ht="15" customHeight="1" x14ac:dyDescent="0.35">
      <c r="A65" s="33" t="s">
        <v>79</v>
      </c>
      <c r="B65" s="50">
        <v>164</v>
      </c>
      <c r="C65">
        <f>VLOOKUP($B65,Expenses!$B$3:$I$204,OPEX!C$2,FALSE)/VLOOKUP($B65,Barrelmiles!$B$4:$I$205,OPEX!C$2,)</f>
        <v>4.0437023282785508E-3</v>
      </c>
      <c r="D65">
        <f>VLOOKUP($B65,Expenses!$B$3:$I$204,OPEX!D$2,FALSE)/VLOOKUP($B65,Barrelmiles!$B$4:$I$205,OPEX!D$2,)</f>
        <v>2.5213575597894792E-3</v>
      </c>
      <c r="E65">
        <f>VLOOKUP($B65,Expenses!$B$3:$I$204,OPEX!E$2,FALSE)/VLOOKUP($B65,Barrelmiles!$B$4:$I$205,OPEX!E$2,)</f>
        <v>3.0008872560304805E-3</v>
      </c>
      <c r="F65">
        <f>VLOOKUP($B65,Expenses!$B$3:$I$204,OPEX!F$2,FALSE)/VLOOKUP($B65,Barrelmiles!$B$4:$I$205,OPEX!F$2,)</f>
        <v>4.8422878987247255E-3</v>
      </c>
      <c r="G65">
        <f>VLOOKUP($B65,Expenses!$B$3:$I$204,OPEX!G$2,FALSE)/VLOOKUP($B65,Barrelmiles!$B$4:$I$205,OPEX!G$2,)</f>
        <v>3.8271166376021514E-3</v>
      </c>
      <c r="H65">
        <f>VLOOKUP($B65,Expenses!$B$3:$I$204,OPEX!H$2,FALSE)/VLOOKUP($B65,Barrelmiles!$B$4:$I$205,OPEX!H$2,)</f>
        <v>4.1597083593622412E-3</v>
      </c>
      <c r="J65" s="34">
        <f t="shared" si="1"/>
        <v>-0.37647300540471551</v>
      </c>
      <c r="K65" s="34">
        <f t="shared" si="1"/>
        <v>-0.25788621109803805</v>
      </c>
      <c r="L65" s="34">
        <f t="shared" si="1"/>
        <v>0.19748871346475733</v>
      </c>
      <c r="M65" s="34">
        <f t="shared" si="1"/>
        <v>-5.3561235000352342E-2</v>
      </c>
      <c r="N65" s="34">
        <f t="shared" si="1"/>
        <v>2.868807386548541E-2</v>
      </c>
    </row>
    <row r="66" spans="1:14" ht="15" customHeight="1" x14ac:dyDescent="0.35">
      <c r="A66" s="33" t="s">
        <v>80</v>
      </c>
      <c r="B66" s="50">
        <v>165</v>
      </c>
      <c r="C66">
        <f>VLOOKUP($B66,Expenses!$B$3:$I$204,OPEX!C$2,FALSE)/VLOOKUP($B66,Barrelmiles!$B$4:$I$205,OPEX!C$2,)</f>
        <v>5.1582947259917146E-3</v>
      </c>
      <c r="D66">
        <f>VLOOKUP($B66,Expenses!$B$3:$I$204,OPEX!D$2,FALSE)/VLOOKUP($B66,Barrelmiles!$B$4:$I$205,OPEX!D$2,)</f>
        <v>1.3618669401605036E-2</v>
      </c>
      <c r="E66">
        <f>VLOOKUP($B66,Expenses!$B$3:$I$204,OPEX!E$2,FALSE)/VLOOKUP($B66,Barrelmiles!$B$4:$I$205,OPEX!E$2,)</f>
        <v>6.1758866098802472E-3</v>
      </c>
      <c r="F66">
        <f>VLOOKUP($B66,Expenses!$B$3:$I$204,OPEX!F$2,FALSE)/VLOOKUP($B66,Barrelmiles!$B$4:$I$205,OPEX!F$2,)</f>
        <v>0.70344986929508213</v>
      </c>
      <c r="G66">
        <f>VLOOKUP($B66,Expenses!$B$3:$I$204,OPEX!G$2,FALSE)/VLOOKUP($B66,Barrelmiles!$B$4:$I$205,OPEX!G$2,)</f>
        <v>1.3560558040177827E-2</v>
      </c>
      <c r="H66">
        <f>VLOOKUP($B66,Expenses!$B$3:$I$204,OPEX!H$2,FALSE)/VLOOKUP($B66,Barrelmiles!$B$4:$I$205,OPEX!H$2,)</f>
        <v>2.310259080304532E-2</v>
      </c>
      <c r="J66" s="34">
        <f t="shared" si="1"/>
        <v>1.6401495310035357</v>
      </c>
      <c r="K66" s="34">
        <f t="shared" si="1"/>
        <v>0.19727292408498318</v>
      </c>
      <c r="L66" s="34">
        <f t="shared" si="1"/>
        <v>135.37256238006825</v>
      </c>
      <c r="M66" s="34">
        <f t="shared" si="1"/>
        <v>1.6288839161997908</v>
      </c>
      <c r="N66" s="34">
        <f t="shared" si="1"/>
        <v>3.4787264067397197</v>
      </c>
    </row>
    <row r="67" spans="1:14" ht="15" customHeight="1" x14ac:dyDescent="0.35">
      <c r="A67" s="33" t="s">
        <v>81</v>
      </c>
      <c r="B67" s="50">
        <v>167</v>
      </c>
      <c r="C67">
        <f>VLOOKUP($B67,Expenses!$B$3:$I$204,OPEX!C$2,FALSE)/VLOOKUP($B67,Barrelmiles!$B$4:$I$205,OPEX!C$2,)</f>
        <v>3.0153351491279561E-3</v>
      </c>
      <c r="D67">
        <f>VLOOKUP($B67,Expenses!$B$3:$I$204,OPEX!D$2,FALSE)/VLOOKUP($B67,Barrelmiles!$B$4:$I$205,OPEX!D$2,)</f>
        <v>3.259475764229768E-3</v>
      </c>
      <c r="E67">
        <f>VLOOKUP($B67,Expenses!$B$3:$I$204,OPEX!E$2,FALSE)/VLOOKUP($B67,Barrelmiles!$B$4:$I$205,OPEX!E$2,)</f>
        <v>5.2001352239201869E-3</v>
      </c>
      <c r="F67">
        <f>VLOOKUP($B67,Expenses!$B$3:$I$204,OPEX!F$2,FALSE)/VLOOKUP($B67,Barrelmiles!$B$4:$I$205,OPEX!F$2,)</f>
        <v>6.7030340275316212E-3</v>
      </c>
      <c r="G67">
        <f>VLOOKUP($B67,Expenses!$B$3:$I$204,OPEX!G$2,FALSE)/VLOOKUP($B67,Barrelmiles!$B$4:$I$205,OPEX!G$2,)</f>
        <v>7.7958470232180159E-3</v>
      </c>
      <c r="H67">
        <f>VLOOKUP($B67,Expenses!$B$3:$I$204,OPEX!H$2,FALSE)/VLOOKUP($B67,Barrelmiles!$B$4:$I$205,OPEX!H$2,)</f>
        <v>6.9857233959449844E-3</v>
      </c>
      <c r="J67" s="34">
        <f t="shared" si="1"/>
        <v>8.0966328128539211E-2</v>
      </c>
      <c r="K67" s="34">
        <f t="shared" si="1"/>
        <v>0.7245629313955636</v>
      </c>
      <c r="L67" s="34">
        <f t="shared" si="1"/>
        <v>1.2229814252887141</v>
      </c>
      <c r="M67" s="34">
        <f t="shared" si="1"/>
        <v>1.5853998436865628</v>
      </c>
      <c r="N67" s="34">
        <f t="shared" si="1"/>
        <v>1.3167319884707598</v>
      </c>
    </row>
    <row r="68" spans="1:14" ht="15" customHeight="1" x14ac:dyDescent="0.35">
      <c r="A68" s="33" t="s">
        <v>83</v>
      </c>
      <c r="B68" s="50">
        <v>171</v>
      </c>
      <c r="C68">
        <f>VLOOKUP($B68,Expenses!$B$3:$I$204,OPEX!C$2,FALSE)/VLOOKUP($B68,Barrelmiles!$B$4:$I$205,OPEX!C$2,)</f>
        <v>3.0222337504477188E-3</v>
      </c>
      <c r="D68">
        <f>VLOOKUP($B68,Expenses!$B$3:$I$204,OPEX!D$2,FALSE)/VLOOKUP($B68,Barrelmiles!$B$4:$I$205,OPEX!D$2,)</f>
        <v>3.6905367248893065E-3</v>
      </c>
      <c r="E68">
        <f>VLOOKUP($B68,Expenses!$B$3:$I$204,OPEX!E$2,FALSE)/VLOOKUP($B68,Barrelmiles!$B$4:$I$205,OPEX!E$2,)</f>
        <v>5.0781452592382767E-3</v>
      </c>
      <c r="F68">
        <f>VLOOKUP($B68,Expenses!$B$3:$I$204,OPEX!F$2,FALSE)/VLOOKUP($B68,Barrelmiles!$B$4:$I$205,OPEX!F$2,)</f>
        <v>2.1416195220136363E-3</v>
      </c>
      <c r="G68">
        <f>VLOOKUP($B68,Expenses!$B$3:$I$204,OPEX!G$2,FALSE)/VLOOKUP($B68,Barrelmiles!$B$4:$I$205,OPEX!G$2,)</f>
        <v>3.5213178355856761E-3</v>
      </c>
      <c r="H68">
        <f>VLOOKUP($B68,Expenses!$B$3:$I$204,OPEX!H$2,FALSE)/VLOOKUP($B68,Barrelmiles!$B$4:$I$205,OPEX!H$2,)</f>
        <v>1.7471305488581295E-3</v>
      </c>
      <c r="J68" s="34">
        <f t="shared" si="1"/>
        <v>0.22112881716795871</v>
      </c>
      <c r="K68" s="34">
        <f t="shared" si="1"/>
        <v>0.68026224261640644</v>
      </c>
      <c r="L68" s="34">
        <f t="shared" si="1"/>
        <v>-0.29137859647806091</v>
      </c>
      <c r="M68" s="34">
        <f t="shared" si="1"/>
        <v>0.16513748649124912</v>
      </c>
      <c r="N68" s="34">
        <f t="shared" si="1"/>
        <v>-0.42190753822423344</v>
      </c>
    </row>
    <row r="69" spans="1:14" ht="15" customHeight="1" x14ac:dyDescent="0.35">
      <c r="A69" s="33" t="s">
        <v>84</v>
      </c>
      <c r="B69" s="50">
        <v>173</v>
      </c>
      <c r="C69">
        <f>VLOOKUP($B69,Expenses!$B$3:$I$204,OPEX!C$2,FALSE)/VLOOKUP($B69,Barrelmiles!$B$4:$I$205,OPEX!C$2,)</f>
        <v>2.1311339577444969E-3</v>
      </c>
      <c r="D69">
        <f>VLOOKUP($B69,Expenses!$B$3:$I$204,OPEX!D$2,FALSE)/VLOOKUP($B69,Barrelmiles!$B$4:$I$205,OPEX!D$2,)</f>
        <v>1.7697996825839313E-3</v>
      </c>
      <c r="E69">
        <f>VLOOKUP($B69,Expenses!$B$3:$I$204,OPEX!E$2,FALSE)/VLOOKUP($B69,Barrelmiles!$B$4:$I$205,OPEX!E$2,)</f>
        <v>2.4752496415215491E-3</v>
      </c>
      <c r="F69">
        <f>VLOOKUP($B69,Expenses!$B$3:$I$204,OPEX!F$2,FALSE)/VLOOKUP($B69,Barrelmiles!$B$4:$I$205,OPEX!F$2,)</f>
        <v>4.3701144933064318E-3</v>
      </c>
      <c r="G69">
        <f>VLOOKUP($B69,Expenses!$B$3:$I$204,OPEX!G$2,FALSE)/VLOOKUP($B69,Barrelmiles!$B$4:$I$205,OPEX!G$2,)</f>
        <v>3.929028548193581E-3</v>
      </c>
      <c r="H69">
        <f>VLOOKUP($B69,Expenses!$B$3:$I$204,OPEX!H$2,FALSE)/VLOOKUP($B69,Barrelmiles!$B$4:$I$205,OPEX!H$2,)</f>
        <v>3.1508013228490135E-3</v>
      </c>
      <c r="J69" s="34">
        <f t="shared" si="1"/>
        <v>-0.16955024054094972</v>
      </c>
      <c r="K69" s="34">
        <f t="shared" si="1"/>
        <v>0.16147069616461363</v>
      </c>
      <c r="L69" s="34">
        <f t="shared" si="1"/>
        <v>1.0506052552095684</v>
      </c>
      <c r="M69" s="34">
        <f t="shared" si="1"/>
        <v>0.84363283871272954</v>
      </c>
      <c r="N69" s="34">
        <f t="shared" si="1"/>
        <v>0.47846235165042839</v>
      </c>
    </row>
    <row r="70" spans="1:14" ht="15" customHeight="1" x14ac:dyDescent="0.35">
      <c r="A70" s="33" t="s">
        <v>85</v>
      </c>
      <c r="B70" s="50">
        <v>175</v>
      </c>
      <c r="C70">
        <f>VLOOKUP($B70,Expenses!$B$3:$I$204,OPEX!C$2,FALSE)/VLOOKUP($B70,Barrelmiles!$B$4:$I$205,OPEX!C$2,)</f>
        <v>1.9841581102113533E-3</v>
      </c>
      <c r="D70">
        <f>VLOOKUP($B70,Expenses!$B$3:$I$204,OPEX!D$2,FALSE)/VLOOKUP($B70,Barrelmiles!$B$4:$I$205,OPEX!D$2,)</f>
        <v>2.2773410177176685E-3</v>
      </c>
      <c r="E70">
        <f>VLOOKUP($B70,Expenses!$B$3:$I$204,OPEX!E$2,FALSE)/VLOOKUP($B70,Barrelmiles!$B$4:$I$205,OPEX!E$2,)</f>
        <v>2.2091006105356896E-3</v>
      </c>
      <c r="F70">
        <f>VLOOKUP($B70,Expenses!$B$3:$I$204,OPEX!F$2,FALSE)/VLOOKUP($B70,Barrelmiles!$B$4:$I$205,OPEX!F$2,)</f>
        <v>3.2707527476012088E-3</v>
      </c>
      <c r="G70">
        <f>VLOOKUP($B70,Expenses!$B$3:$I$204,OPEX!G$2,FALSE)/VLOOKUP($B70,Barrelmiles!$B$4:$I$205,OPEX!G$2,)</f>
        <v>4.0021402315164262E-3</v>
      </c>
      <c r="H70">
        <f>VLOOKUP($B70,Expenses!$B$3:$I$204,OPEX!H$2,FALSE)/VLOOKUP($B70,Barrelmiles!$B$4:$I$205,OPEX!H$2,)</f>
        <v>2.9869321747791975E-3</v>
      </c>
      <c r="J70" s="34">
        <f t="shared" si="1"/>
        <v>0.14776186736201444</v>
      </c>
      <c r="K70" s="34">
        <f t="shared" si="1"/>
        <v>0.11336924167821251</v>
      </c>
      <c r="L70" s="34">
        <f t="shared" si="1"/>
        <v>0.64843352491339867</v>
      </c>
      <c r="M70" s="34">
        <f t="shared" si="1"/>
        <v>1.0170470341650932</v>
      </c>
      <c r="N70" s="34">
        <f t="shared" si="1"/>
        <v>0.50539020020991587</v>
      </c>
    </row>
    <row r="71" spans="1:14" ht="15" customHeight="1" x14ac:dyDescent="0.35">
      <c r="A71" s="33" t="s">
        <v>86</v>
      </c>
      <c r="B71" s="50">
        <v>176</v>
      </c>
      <c r="C71">
        <f>VLOOKUP($B71,Expenses!$B$3:$I$204,OPEX!C$2,FALSE)/VLOOKUP($B71,Barrelmiles!$B$4:$I$205,OPEX!C$2,)</f>
        <v>3.8015880900576149E-4</v>
      </c>
      <c r="D71">
        <f>VLOOKUP($B71,Expenses!$B$3:$I$204,OPEX!D$2,FALSE)/VLOOKUP($B71,Barrelmiles!$B$4:$I$205,OPEX!D$2,)</f>
        <v>4.2171489998323394E-4</v>
      </c>
      <c r="E71">
        <f>VLOOKUP($B71,Expenses!$B$3:$I$204,OPEX!E$2,FALSE)/VLOOKUP($B71,Barrelmiles!$B$4:$I$205,OPEX!E$2,)</f>
        <v>4.907362051846429E-4</v>
      </c>
      <c r="F71">
        <f>VLOOKUP($B71,Expenses!$B$3:$I$204,OPEX!F$2,FALSE)/VLOOKUP($B71,Barrelmiles!$B$4:$I$205,OPEX!F$2,)</f>
        <v>4.1569765001599191E-4</v>
      </c>
      <c r="G71">
        <f>VLOOKUP($B71,Expenses!$B$3:$I$204,OPEX!G$2,FALSE)/VLOOKUP($B71,Barrelmiles!$B$4:$I$205,OPEX!G$2,)</f>
        <v>5.1206878040092592E-4</v>
      </c>
      <c r="H71">
        <f>VLOOKUP($B71,Expenses!$B$3:$I$204,OPEX!H$2,FALSE)/VLOOKUP($B71,Barrelmiles!$B$4:$I$205,OPEX!H$2,)</f>
        <v>5.6876171278202707E-4</v>
      </c>
      <c r="J71" s="34">
        <f t="shared" si="1"/>
        <v>0.10931245046288708</v>
      </c>
      <c r="K71" s="34">
        <f t="shared" si="1"/>
        <v>0.29087158724028295</v>
      </c>
      <c r="L71" s="34">
        <f t="shared" si="1"/>
        <v>9.3484197046955222E-2</v>
      </c>
      <c r="M71" s="34">
        <f t="shared" si="1"/>
        <v>0.34698649161952017</v>
      </c>
      <c r="N71" s="34">
        <f t="shared" si="1"/>
        <v>0.49611609492759962</v>
      </c>
    </row>
    <row r="72" spans="1:14" ht="15" customHeight="1" x14ac:dyDescent="0.35">
      <c r="A72" s="33" t="s">
        <v>87</v>
      </c>
      <c r="B72" s="50">
        <v>177</v>
      </c>
      <c r="C72">
        <f>VLOOKUP($B72,Expenses!$B$3:$I$204,OPEX!C$2,FALSE)/VLOOKUP($B72,Barrelmiles!$B$4:$I$205,OPEX!C$2,)</f>
        <v>1.0318242672659303E-3</v>
      </c>
      <c r="D72">
        <f>VLOOKUP($B72,Expenses!$B$3:$I$204,OPEX!D$2,FALSE)/VLOOKUP($B72,Barrelmiles!$B$4:$I$205,OPEX!D$2,)</f>
        <v>1.2503346437591346E-3</v>
      </c>
      <c r="E72">
        <f>VLOOKUP($B72,Expenses!$B$3:$I$204,OPEX!E$2,FALSE)/VLOOKUP($B72,Barrelmiles!$B$4:$I$205,OPEX!E$2,)</f>
        <v>1.2262655667431576E-3</v>
      </c>
      <c r="F72">
        <f>VLOOKUP($B72,Expenses!$B$3:$I$204,OPEX!F$2,FALSE)/VLOOKUP($B72,Barrelmiles!$B$4:$I$205,OPEX!F$2,)</f>
        <v>1.3513233555392838E-3</v>
      </c>
      <c r="G72">
        <f>VLOOKUP($B72,Expenses!$B$3:$I$204,OPEX!G$2,FALSE)/VLOOKUP($B72,Barrelmiles!$B$4:$I$205,OPEX!G$2,)</f>
        <v>1.551626161948362E-3</v>
      </c>
      <c r="H72">
        <f>VLOOKUP($B72,Expenses!$B$3:$I$204,OPEX!H$2,FALSE)/VLOOKUP($B72,Barrelmiles!$B$4:$I$205,OPEX!H$2,)</f>
        <v>1.5275578221954976E-3</v>
      </c>
      <c r="J72" s="34">
        <f t="shared" si="1"/>
        <v>0.21177092207009318</v>
      </c>
      <c r="K72" s="34">
        <f t="shared" si="1"/>
        <v>0.1884442008642101</v>
      </c>
      <c r="L72" s="34">
        <f t="shared" si="1"/>
        <v>0.30964486726014318</v>
      </c>
      <c r="M72" s="34">
        <f t="shared" si="1"/>
        <v>0.50376979023741464</v>
      </c>
      <c r="N72" s="34">
        <f t="shared" si="1"/>
        <v>0.48044378355544409</v>
      </c>
    </row>
    <row r="73" spans="1:14" ht="15" customHeight="1" x14ac:dyDescent="0.35">
      <c r="A73" s="33" t="s">
        <v>88</v>
      </c>
      <c r="B73" s="50">
        <v>180</v>
      </c>
      <c r="C73">
        <f>VLOOKUP($B73,Expenses!$B$3:$I$204,OPEX!C$2,FALSE)/VLOOKUP($B73,Barrelmiles!$B$4:$I$205,OPEX!C$2,)</f>
        <v>3.5386329526997619E-3</v>
      </c>
      <c r="D73">
        <f>VLOOKUP($B73,Expenses!$B$3:$I$204,OPEX!D$2,FALSE)/VLOOKUP($B73,Barrelmiles!$B$4:$I$205,OPEX!D$2,)</f>
        <v>3.3642455487876109E-3</v>
      </c>
      <c r="E73">
        <f>VLOOKUP($B73,Expenses!$B$3:$I$204,OPEX!E$2,FALSE)/VLOOKUP($B73,Barrelmiles!$B$4:$I$205,OPEX!E$2,)</f>
        <v>3.6547461609462329E-3</v>
      </c>
      <c r="F73">
        <f>VLOOKUP($B73,Expenses!$B$3:$I$204,OPEX!F$2,FALSE)/VLOOKUP($B73,Barrelmiles!$B$4:$I$205,OPEX!F$2,)</f>
        <v>3.8612451980774495E-3</v>
      </c>
      <c r="G73">
        <f>VLOOKUP($B73,Expenses!$B$3:$I$204,OPEX!G$2,FALSE)/VLOOKUP($B73,Barrelmiles!$B$4:$I$205,OPEX!G$2,)</f>
        <v>3.7946367129225102E-3</v>
      </c>
      <c r="H73">
        <f>VLOOKUP($B73,Expenses!$B$3:$I$204,OPEX!H$2,FALSE)/VLOOKUP($B73,Barrelmiles!$B$4:$I$205,OPEX!H$2,)</f>
        <v>4.1476345234860261E-3</v>
      </c>
      <c r="J73" s="34">
        <f t="shared" si="1"/>
        <v>-4.9281009430238852E-2</v>
      </c>
      <c r="K73" s="34">
        <f t="shared" si="1"/>
        <v>3.2813012764684645E-2</v>
      </c>
      <c r="L73" s="34">
        <f t="shared" si="1"/>
        <v>9.1168609372598006E-2</v>
      </c>
      <c r="M73" s="34">
        <f t="shared" si="1"/>
        <v>7.2345384119998385E-2</v>
      </c>
      <c r="N73" s="34">
        <f t="shared" si="1"/>
        <v>0.17210080246430562</v>
      </c>
    </row>
    <row r="74" spans="1:14" ht="15" customHeight="1" x14ac:dyDescent="0.35">
      <c r="A74" s="33" t="s">
        <v>89</v>
      </c>
      <c r="B74" s="50">
        <v>181</v>
      </c>
      <c r="C74">
        <f>VLOOKUP($B74,Expenses!$B$3:$I$204,OPEX!C$2,FALSE)/VLOOKUP($B74,Barrelmiles!$B$4:$I$205,OPEX!C$2,)</f>
        <v>2.4458349399517358E-3</v>
      </c>
      <c r="D74">
        <f>VLOOKUP($B74,Expenses!$B$3:$I$204,OPEX!D$2,FALSE)/VLOOKUP($B74,Barrelmiles!$B$4:$I$205,OPEX!D$2,)</f>
        <v>2.4701861805525973E-3</v>
      </c>
      <c r="E74">
        <f>VLOOKUP($B74,Expenses!$B$3:$I$204,OPEX!E$2,FALSE)/VLOOKUP($B74,Barrelmiles!$B$4:$I$205,OPEX!E$2,)</f>
        <v>2.921119277013144E-3</v>
      </c>
      <c r="F74">
        <f>VLOOKUP($B74,Expenses!$B$3:$I$204,OPEX!F$2,FALSE)/VLOOKUP($B74,Barrelmiles!$B$4:$I$205,OPEX!F$2,)</f>
        <v>2.8708104450780748E-3</v>
      </c>
      <c r="G74">
        <f>VLOOKUP($B74,Expenses!$B$3:$I$204,OPEX!G$2,FALSE)/VLOOKUP($B74,Barrelmiles!$B$4:$I$205,OPEX!G$2,)</f>
        <v>2.875048401782339E-3</v>
      </c>
      <c r="H74">
        <f>VLOOKUP($B74,Expenses!$B$3:$I$204,OPEX!H$2,FALSE)/VLOOKUP($B74,Barrelmiles!$B$4:$I$205,OPEX!H$2,)</f>
        <v>3.2071247117035216E-3</v>
      </c>
      <c r="J74" s="34">
        <f t="shared" si="1"/>
        <v>9.9562076749717034E-3</v>
      </c>
      <c r="K74" s="34">
        <f t="shared" si="1"/>
        <v>0.19432396246280914</v>
      </c>
      <c r="L74" s="34">
        <f t="shared" si="1"/>
        <v>0.17375477722741384</v>
      </c>
      <c r="M74" s="34">
        <f t="shared" si="1"/>
        <v>0.17548750114718409</v>
      </c>
      <c r="N74" s="34">
        <f t="shared" si="1"/>
        <v>0.31125966814702899</v>
      </c>
    </row>
    <row r="75" spans="1:14" ht="15" customHeight="1" x14ac:dyDescent="0.35">
      <c r="A75" s="33" t="s">
        <v>90</v>
      </c>
      <c r="B75" s="50">
        <v>182</v>
      </c>
      <c r="C75">
        <f>VLOOKUP($B75,Expenses!$B$3:$I$204,OPEX!C$2,FALSE)/VLOOKUP($B75,Barrelmiles!$B$4:$I$205,OPEX!C$2,)</f>
        <v>2.1478639315935092E-3</v>
      </c>
      <c r="D75">
        <f>VLOOKUP($B75,Expenses!$B$3:$I$204,OPEX!D$2,FALSE)/VLOOKUP($B75,Barrelmiles!$B$4:$I$205,OPEX!D$2,)</f>
        <v>2.4082384765427363E-3</v>
      </c>
      <c r="E75">
        <f>VLOOKUP($B75,Expenses!$B$3:$I$204,OPEX!E$2,FALSE)/VLOOKUP($B75,Barrelmiles!$B$4:$I$205,OPEX!E$2,)</f>
        <v>2.8989462067788691E-3</v>
      </c>
      <c r="F75">
        <f>VLOOKUP($B75,Expenses!$B$3:$I$204,OPEX!F$2,FALSE)/VLOOKUP($B75,Barrelmiles!$B$4:$I$205,OPEX!F$2,)</f>
        <v>2.4464710448541789E-3</v>
      </c>
      <c r="G75">
        <f>VLOOKUP($B75,Expenses!$B$3:$I$204,OPEX!G$2,FALSE)/VLOOKUP($B75,Barrelmiles!$B$4:$I$205,OPEX!G$2,)</f>
        <v>2.9283305432779064E-3</v>
      </c>
      <c r="H75">
        <f>VLOOKUP($B75,Expenses!$B$3:$I$204,OPEX!H$2,FALSE)/VLOOKUP($B75,Barrelmiles!$B$4:$I$205,OPEX!H$2,)</f>
        <v>2.7229391446384585E-3</v>
      </c>
      <c r="J75" s="34">
        <f t="shared" si="1"/>
        <v>0.12122487887584858</v>
      </c>
      <c r="K75" s="34">
        <f t="shared" si="1"/>
        <v>0.34968801521245751</v>
      </c>
      <c r="L75" s="34">
        <f t="shared" si="1"/>
        <v>0.13902515372057664</v>
      </c>
      <c r="M75" s="34">
        <f t="shared" si="1"/>
        <v>0.3633687405446423</v>
      </c>
      <c r="N75" s="34">
        <f t="shared" si="1"/>
        <v>0.26774285120487057</v>
      </c>
    </row>
    <row r="76" spans="1:14" ht="15" customHeight="1" x14ac:dyDescent="0.35">
      <c r="A76" s="33" t="s">
        <v>91</v>
      </c>
      <c r="B76" s="50">
        <v>183</v>
      </c>
      <c r="C76">
        <f>VLOOKUP($B76,Expenses!$B$3:$I$204,OPEX!C$2,FALSE)/VLOOKUP($B76,Barrelmiles!$B$4:$I$205,OPEX!C$2,)</f>
        <v>1.6115934266004652E-3</v>
      </c>
      <c r="D76">
        <f>VLOOKUP($B76,Expenses!$B$3:$I$204,OPEX!D$2,FALSE)/VLOOKUP($B76,Barrelmiles!$B$4:$I$205,OPEX!D$2,)</f>
        <v>1.6889379422222626E-3</v>
      </c>
      <c r="E76">
        <f>VLOOKUP($B76,Expenses!$B$3:$I$204,OPEX!E$2,FALSE)/VLOOKUP($B76,Barrelmiles!$B$4:$I$205,OPEX!E$2,)</f>
        <v>1.9918074761683213E-3</v>
      </c>
      <c r="F76">
        <f>VLOOKUP($B76,Expenses!$B$3:$I$204,OPEX!F$2,FALSE)/VLOOKUP($B76,Barrelmiles!$B$4:$I$205,OPEX!F$2,)</f>
        <v>2.0202949391008871E-3</v>
      </c>
      <c r="G76">
        <f>VLOOKUP($B76,Expenses!$B$3:$I$204,OPEX!G$2,FALSE)/VLOOKUP($B76,Barrelmiles!$B$4:$I$205,OPEX!G$2,)</f>
        <v>2.2963498402238484E-3</v>
      </c>
      <c r="H76">
        <f>VLOOKUP($B76,Expenses!$B$3:$I$204,OPEX!H$2,FALSE)/VLOOKUP($B76,Barrelmiles!$B$4:$I$205,OPEX!H$2,)</f>
        <v>1.9633911705233468E-3</v>
      </c>
      <c r="J76" s="34">
        <f t="shared" si="1"/>
        <v>4.7992573278826209E-2</v>
      </c>
      <c r="K76" s="34">
        <f t="shared" si="1"/>
        <v>0.23592429907702528</v>
      </c>
      <c r="L76" s="34">
        <f t="shared" si="1"/>
        <v>0.25360088081430499</v>
      </c>
      <c r="M76" s="34">
        <f t="shared" si="1"/>
        <v>0.42489402247552305</v>
      </c>
      <c r="N76" s="34">
        <f t="shared" si="1"/>
        <v>0.21829187071392597</v>
      </c>
    </row>
    <row r="77" spans="1:14" ht="15" customHeight="1" x14ac:dyDescent="0.35">
      <c r="A77" s="33" t="s">
        <v>92</v>
      </c>
      <c r="B77" s="50">
        <v>184</v>
      </c>
      <c r="C77">
        <f>VLOOKUP($B77,Expenses!$B$3:$I$204,OPEX!C$2,FALSE)/VLOOKUP($B77,Barrelmiles!$B$4:$I$205,OPEX!C$2,)</f>
        <v>5.5393298594139861E-3</v>
      </c>
      <c r="D77">
        <f>VLOOKUP($B77,Expenses!$B$3:$I$204,OPEX!D$2,FALSE)/VLOOKUP($B77,Barrelmiles!$B$4:$I$205,OPEX!D$2,)</f>
        <v>6.4212959048008476E-3</v>
      </c>
      <c r="E77">
        <f>VLOOKUP($B77,Expenses!$B$3:$I$204,OPEX!E$2,FALSE)/VLOOKUP($B77,Barrelmiles!$B$4:$I$205,OPEX!E$2,)</f>
        <v>5.9329679898134109E-3</v>
      </c>
      <c r="F77">
        <f>VLOOKUP($B77,Expenses!$B$3:$I$204,OPEX!F$2,FALSE)/VLOOKUP($B77,Barrelmiles!$B$4:$I$205,OPEX!F$2,)</f>
        <v>7.3371941952868718E-3</v>
      </c>
      <c r="G77">
        <f>VLOOKUP($B77,Expenses!$B$3:$I$204,OPEX!G$2,FALSE)/VLOOKUP($B77,Barrelmiles!$B$4:$I$205,OPEX!G$2,)</f>
        <v>1.0299886006137998E-2</v>
      </c>
      <c r="H77">
        <f>VLOOKUP($B77,Expenses!$B$3:$I$204,OPEX!H$2,FALSE)/VLOOKUP($B77,Barrelmiles!$B$4:$I$205,OPEX!H$2,)</f>
        <v>1.0099301805533752E-2</v>
      </c>
      <c r="J77" s="34">
        <f t="shared" si="1"/>
        <v>0.15921890693835047</v>
      </c>
      <c r="K77" s="34">
        <f t="shared" si="1"/>
        <v>7.1062410145235205E-2</v>
      </c>
      <c r="L77" s="34">
        <f t="shared" si="1"/>
        <v>0.32456350885431551</v>
      </c>
      <c r="M77" s="34">
        <f t="shared" si="1"/>
        <v>0.85941012135854966</v>
      </c>
      <c r="N77" s="34">
        <f t="shared" si="1"/>
        <v>0.82319920673620484</v>
      </c>
    </row>
    <row r="78" spans="1:14" ht="15" customHeight="1" x14ac:dyDescent="0.35">
      <c r="A78" s="33" t="s">
        <v>94</v>
      </c>
      <c r="B78" s="50">
        <v>187</v>
      </c>
      <c r="C78">
        <f>VLOOKUP($B78,Expenses!$B$3:$I$204,OPEX!C$2,FALSE)/VLOOKUP($B78,Barrelmiles!$B$4:$I$205,OPEX!C$2,)</f>
        <v>2.8539420743331203E-3</v>
      </c>
      <c r="D78">
        <f>VLOOKUP($B78,Expenses!$B$3:$I$204,OPEX!D$2,FALSE)/VLOOKUP($B78,Barrelmiles!$B$4:$I$205,OPEX!D$2,)</f>
        <v>2.9850958638322992E-3</v>
      </c>
      <c r="E78">
        <f>VLOOKUP($B78,Expenses!$B$3:$I$204,OPEX!E$2,FALSE)/VLOOKUP($B78,Barrelmiles!$B$4:$I$205,OPEX!E$2,)</f>
        <v>2.8161976583776904E-3</v>
      </c>
      <c r="F78">
        <f>VLOOKUP($B78,Expenses!$B$3:$I$204,OPEX!F$2,FALSE)/VLOOKUP($B78,Barrelmiles!$B$4:$I$205,OPEX!F$2,)</f>
        <v>3.4269725773375553E-3</v>
      </c>
      <c r="G78">
        <f>VLOOKUP($B78,Expenses!$B$3:$I$204,OPEX!G$2,FALSE)/VLOOKUP($B78,Barrelmiles!$B$4:$I$205,OPEX!G$2,)</f>
        <v>3.4713609724915709E-3</v>
      </c>
      <c r="H78">
        <f>VLOOKUP($B78,Expenses!$B$3:$I$204,OPEX!H$2,FALSE)/VLOOKUP($B78,Barrelmiles!$B$4:$I$205,OPEX!H$2,)</f>
        <v>3.8211195073592484E-3</v>
      </c>
      <c r="J78" s="34">
        <f t="shared" si="1"/>
        <v>4.5955308861629768E-2</v>
      </c>
      <c r="K78" s="34">
        <f t="shared" si="1"/>
        <v>-1.3225361612936623E-2</v>
      </c>
      <c r="L78" s="34">
        <f t="shared" si="1"/>
        <v>0.20078561094773964</v>
      </c>
      <c r="M78" s="34">
        <f t="shared" si="1"/>
        <v>0.21633897327881915</v>
      </c>
      <c r="N78" s="34">
        <f t="shared" si="1"/>
        <v>0.33889175317341647</v>
      </c>
    </row>
    <row r="79" spans="1:14" ht="15" customHeight="1" x14ac:dyDescent="0.35">
      <c r="A79" s="33" t="s">
        <v>95</v>
      </c>
      <c r="B79" s="50">
        <v>188</v>
      </c>
      <c r="C79">
        <f>VLOOKUP($B79,Expenses!$B$3:$I$204,OPEX!C$2,FALSE)/VLOOKUP($B79,Barrelmiles!$B$4:$I$205,OPEX!C$2,)</f>
        <v>2.8607299049785366E-2</v>
      </c>
      <c r="D79">
        <f>VLOOKUP($B79,Expenses!$B$3:$I$204,OPEX!D$2,FALSE)/VLOOKUP($B79,Barrelmiles!$B$4:$I$205,OPEX!D$2,)</f>
        <v>3.9339574260271404E-2</v>
      </c>
      <c r="E79">
        <f>VLOOKUP($B79,Expenses!$B$3:$I$204,OPEX!E$2,FALSE)/VLOOKUP($B79,Barrelmiles!$B$4:$I$205,OPEX!E$2,)</f>
        <v>2.5968293480177346E-2</v>
      </c>
      <c r="F79">
        <f>VLOOKUP($B79,Expenses!$B$3:$I$204,OPEX!F$2,FALSE)/VLOOKUP($B79,Barrelmiles!$B$4:$I$205,OPEX!F$2,)</f>
        <v>4.0711353441781006E-2</v>
      </c>
      <c r="G79">
        <f>VLOOKUP($B79,Expenses!$B$3:$I$204,OPEX!G$2,FALSE)/VLOOKUP($B79,Barrelmiles!$B$4:$I$205,OPEX!G$2,)</f>
        <v>5.5827322793822985E-2</v>
      </c>
      <c r="H79">
        <f>VLOOKUP($B79,Expenses!$B$3:$I$204,OPEX!H$2,FALSE)/VLOOKUP($B79,Barrelmiles!$B$4:$I$205,OPEX!H$2,)</f>
        <v>8.3954661019108062E-2</v>
      </c>
      <c r="J79" s="34">
        <f t="shared" si="1"/>
        <v>0.37515863317989678</v>
      </c>
      <c r="K79" s="34">
        <f t="shared" si="1"/>
        <v>-9.2249378909045249E-2</v>
      </c>
      <c r="L79" s="34">
        <f t="shared" si="1"/>
        <v>0.4231107023047132</v>
      </c>
      <c r="M79" s="34">
        <f t="shared" si="1"/>
        <v>0.95150624659344918</v>
      </c>
      <c r="N79" s="34">
        <f t="shared" si="1"/>
        <v>1.9347286814110456</v>
      </c>
    </row>
    <row r="80" spans="1:14" ht="15" customHeight="1" x14ac:dyDescent="0.35">
      <c r="A80" s="33" t="s">
        <v>96</v>
      </c>
      <c r="B80" s="50">
        <v>190</v>
      </c>
      <c r="C80">
        <f>VLOOKUP($B80,Expenses!$B$3:$I$204,OPEX!C$2,FALSE)/VLOOKUP($B80,Barrelmiles!$B$4:$I$205,OPEX!C$2,)</f>
        <v>7.9507765972606555E-3</v>
      </c>
      <c r="D80">
        <f>VLOOKUP($B80,Expenses!$B$3:$I$204,OPEX!D$2,FALSE)/VLOOKUP($B80,Barrelmiles!$B$4:$I$205,OPEX!D$2,)</f>
        <v>7.9618157426824352E-3</v>
      </c>
      <c r="E80">
        <f>VLOOKUP($B80,Expenses!$B$3:$I$204,OPEX!E$2,FALSE)/VLOOKUP($B80,Barrelmiles!$B$4:$I$205,OPEX!E$2,)</f>
        <v>1.3116351240098951E-2</v>
      </c>
      <c r="F80">
        <f>VLOOKUP($B80,Expenses!$B$3:$I$204,OPEX!F$2,FALSE)/VLOOKUP($B80,Barrelmiles!$B$4:$I$205,OPEX!F$2,)</f>
        <v>1.4254265319656916E-2</v>
      </c>
      <c r="G80">
        <f>VLOOKUP($B80,Expenses!$B$3:$I$204,OPEX!G$2,FALSE)/VLOOKUP($B80,Barrelmiles!$B$4:$I$205,OPEX!G$2,)</f>
        <v>1.9208876269220302E-2</v>
      </c>
      <c r="H80">
        <f>VLOOKUP($B80,Expenses!$B$3:$I$204,OPEX!H$2,FALSE)/VLOOKUP($B80,Barrelmiles!$B$4:$I$205,OPEX!H$2,)</f>
        <v>1.7145806075403777E-2</v>
      </c>
      <c r="J80" s="34">
        <f t="shared" si="1"/>
        <v>1.388436121520893E-3</v>
      </c>
      <c r="K80" s="34">
        <f t="shared" si="1"/>
        <v>0.64969435119306862</v>
      </c>
      <c r="L80" s="34">
        <f t="shared" si="1"/>
        <v>0.79281421698706156</v>
      </c>
      <c r="M80" s="34">
        <f t="shared" si="1"/>
        <v>1.4159748465122879</v>
      </c>
      <c r="N80" s="34">
        <f t="shared" si="1"/>
        <v>1.1564945091415546</v>
      </c>
    </row>
    <row r="81" spans="1:14" ht="15" customHeight="1" x14ac:dyDescent="0.35">
      <c r="A81" s="33" t="s">
        <v>98</v>
      </c>
      <c r="B81" s="50">
        <v>195</v>
      </c>
      <c r="C81">
        <f>VLOOKUP($B81,Expenses!$B$3:$I$204,OPEX!C$2,FALSE)/VLOOKUP($B81,Barrelmiles!$B$4:$I$205,OPEX!C$2,)</f>
        <v>2.3774352136933952E-3</v>
      </c>
      <c r="D81">
        <f>VLOOKUP($B81,Expenses!$B$3:$I$204,OPEX!D$2,FALSE)/VLOOKUP($B81,Barrelmiles!$B$4:$I$205,OPEX!D$2,)</f>
        <v>2.439695692961822E-3</v>
      </c>
      <c r="E81">
        <f>VLOOKUP($B81,Expenses!$B$3:$I$204,OPEX!E$2,FALSE)/VLOOKUP($B81,Barrelmiles!$B$4:$I$205,OPEX!E$2,)</f>
        <v>3.2744843456219623E-3</v>
      </c>
      <c r="F81">
        <f>VLOOKUP($B81,Expenses!$B$3:$I$204,OPEX!F$2,FALSE)/VLOOKUP($B81,Barrelmiles!$B$4:$I$205,OPEX!F$2,)</f>
        <v>3.5674261180029202E-3</v>
      </c>
      <c r="G81">
        <f>VLOOKUP($B81,Expenses!$B$3:$I$204,OPEX!G$2,FALSE)/VLOOKUP($B81,Barrelmiles!$B$4:$I$205,OPEX!G$2,)</f>
        <v>3.7308005908293271E-3</v>
      </c>
      <c r="H81">
        <f>VLOOKUP($B81,Expenses!$B$3:$I$204,OPEX!H$2,FALSE)/VLOOKUP($B81,Barrelmiles!$B$4:$I$205,OPEX!H$2,)</f>
        <v>3.1728383730901936E-3</v>
      </c>
      <c r="J81" s="34">
        <f t="shared" si="1"/>
        <v>2.6188086602664484E-2</v>
      </c>
      <c r="K81" s="34">
        <f t="shared" si="1"/>
        <v>0.37731801344650839</v>
      </c>
      <c r="L81" s="34">
        <f t="shared" si="1"/>
        <v>0.50053557609288091</v>
      </c>
      <c r="M81" s="34">
        <f t="shared" si="1"/>
        <v>0.56925436678186092</v>
      </c>
      <c r="N81" s="34">
        <f t="shared" si="1"/>
        <v>0.33456354764810731</v>
      </c>
    </row>
    <row r="82" spans="1:14" ht="15" customHeight="1" x14ac:dyDescent="0.35">
      <c r="A82" s="33" t="s">
        <v>99</v>
      </c>
      <c r="B82" s="50">
        <v>196</v>
      </c>
      <c r="C82">
        <f>VLOOKUP($B82,Expenses!$B$3:$I$204,OPEX!C$2,FALSE)/VLOOKUP($B82,Barrelmiles!$B$4:$I$205,OPEX!C$2,)</f>
        <v>1.853705852546387E-3</v>
      </c>
      <c r="D82">
        <f>VLOOKUP($B82,Expenses!$B$3:$I$204,OPEX!D$2,FALSE)/VLOOKUP($B82,Barrelmiles!$B$4:$I$205,OPEX!D$2,)</f>
        <v>2.3398848384854178E-3</v>
      </c>
      <c r="E82">
        <f>VLOOKUP($B82,Expenses!$B$3:$I$204,OPEX!E$2,FALSE)/VLOOKUP($B82,Barrelmiles!$B$4:$I$205,OPEX!E$2,)</f>
        <v>1.9804764303887825E-3</v>
      </c>
      <c r="F82">
        <f>VLOOKUP($B82,Expenses!$B$3:$I$204,OPEX!F$2,FALSE)/VLOOKUP($B82,Barrelmiles!$B$4:$I$205,OPEX!F$2,)</f>
        <v>2.6095356565240201E-3</v>
      </c>
      <c r="G82">
        <f>VLOOKUP($B82,Expenses!$B$3:$I$204,OPEX!G$2,FALSE)/VLOOKUP($B82,Barrelmiles!$B$4:$I$205,OPEX!G$2,)</f>
        <v>2.2360184452630311E-3</v>
      </c>
      <c r="H82">
        <f>VLOOKUP($B82,Expenses!$B$3:$I$204,OPEX!H$2,FALSE)/VLOOKUP($B82,Barrelmiles!$B$4:$I$205,OPEX!H$2,)</f>
        <v>2.0739588240071562E-3</v>
      </c>
      <c r="J82" s="34">
        <f t="shared" si="1"/>
        <v>0.26227407399678837</v>
      </c>
      <c r="K82" s="34">
        <f t="shared" si="1"/>
        <v>6.8387645034542061E-2</v>
      </c>
      <c r="L82" s="34">
        <f t="shared" si="1"/>
        <v>0.40773988113560172</v>
      </c>
      <c r="M82" s="34">
        <f t="shared" si="1"/>
        <v>0.20624231843011734</v>
      </c>
      <c r="N82" s="34">
        <f t="shared" si="1"/>
        <v>0.11881764906671333</v>
      </c>
    </row>
    <row r="83" spans="1:14" ht="15" customHeight="1" x14ac:dyDescent="0.35">
      <c r="A83" s="33" t="s">
        <v>100</v>
      </c>
      <c r="B83" s="50">
        <v>197</v>
      </c>
      <c r="C83">
        <f>VLOOKUP($B83,Expenses!$B$3:$I$204,OPEX!C$2,FALSE)/VLOOKUP($B83,Barrelmiles!$B$4:$I$205,OPEX!C$2,)</f>
        <v>5.0434365554965057E-3</v>
      </c>
      <c r="D83">
        <f>VLOOKUP($B83,Expenses!$B$3:$I$204,OPEX!D$2,FALSE)/VLOOKUP($B83,Barrelmiles!$B$4:$I$205,OPEX!D$2,)</f>
        <v>2.6260153891325198E-3</v>
      </c>
      <c r="E83">
        <f>VLOOKUP($B83,Expenses!$B$3:$I$204,OPEX!E$2,FALSE)/VLOOKUP($B83,Barrelmiles!$B$4:$I$205,OPEX!E$2,)</f>
        <v>6.3514751603046963E-3</v>
      </c>
      <c r="F83">
        <f>VLOOKUP($B83,Expenses!$B$3:$I$204,OPEX!F$2,FALSE)/VLOOKUP($B83,Barrelmiles!$B$4:$I$205,OPEX!F$2,)</f>
        <v>5.4764466696758177E-3</v>
      </c>
      <c r="G83">
        <f>VLOOKUP($B83,Expenses!$B$3:$I$204,OPEX!G$2,FALSE)/VLOOKUP($B83,Barrelmiles!$B$4:$I$205,OPEX!G$2,)</f>
        <v>3.849686087435078E-3</v>
      </c>
      <c r="H83">
        <f>VLOOKUP($B83,Expenses!$B$3:$I$204,OPEX!H$2,FALSE)/VLOOKUP($B83,Barrelmiles!$B$4:$I$205,OPEX!H$2,)</f>
        <v>7.6889536413239619E-3</v>
      </c>
      <c r="J83" s="34">
        <f t="shared" si="1"/>
        <v>-0.47932022932446716</v>
      </c>
      <c r="K83" s="34">
        <f t="shared" si="1"/>
        <v>0.25935462663501663</v>
      </c>
      <c r="L83" s="34">
        <f t="shared" si="1"/>
        <v>8.585616363259356E-2</v>
      </c>
      <c r="M83" s="34">
        <f t="shared" si="1"/>
        <v>-0.23669386041159546</v>
      </c>
      <c r="N83" s="34">
        <f t="shared" si="1"/>
        <v>0.52454651837431832</v>
      </c>
    </row>
    <row r="84" spans="1:14" ht="15" customHeight="1" x14ac:dyDescent="0.35">
      <c r="A84" s="33" t="s">
        <v>102</v>
      </c>
      <c r="B84" s="50">
        <v>214</v>
      </c>
      <c r="C84">
        <f>VLOOKUP($B84,Expenses!$B$3:$I$204,OPEX!C$2,FALSE)/VLOOKUP($B84,Barrelmiles!$B$4:$I$205,OPEX!C$2,)</f>
        <v>1.0271701636581654E-3</v>
      </c>
      <c r="D84">
        <f>VLOOKUP($B84,Expenses!$B$3:$I$204,OPEX!D$2,FALSE)/VLOOKUP($B84,Barrelmiles!$B$4:$I$205,OPEX!D$2,)</f>
        <v>7.5288263102597514E-4</v>
      </c>
      <c r="E84">
        <f>VLOOKUP($B84,Expenses!$B$3:$I$204,OPEX!E$2,FALSE)/VLOOKUP($B84,Barrelmiles!$B$4:$I$205,OPEX!E$2,)</f>
        <v>9.4666171616836182E-4</v>
      </c>
      <c r="F84">
        <f>VLOOKUP($B84,Expenses!$B$3:$I$204,OPEX!F$2,FALSE)/VLOOKUP($B84,Barrelmiles!$B$4:$I$205,OPEX!F$2,)</f>
        <v>1.1249479648149207E-3</v>
      </c>
      <c r="G84">
        <f>VLOOKUP($B84,Expenses!$B$3:$I$204,OPEX!G$2,FALSE)/VLOOKUP($B84,Barrelmiles!$B$4:$I$205,OPEX!G$2,)</f>
        <v>1.4359497495124841E-3</v>
      </c>
      <c r="H84">
        <f>VLOOKUP($B84,Expenses!$B$3:$I$204,OPEX!H$2,FALSE)/VLOOKUP($B84,Barrelmiles!$B$4:$I$205,OPEX!H$2,)</f>
        <v>2.56974439596945E-3</v>
      </c>
      <c r="J84" s="34">
        <f t="shared" si="1"/>
        <v>-0.2670322234198686</v>
      </c>
      <c r="K84" s="34">
        <f t="shared" si="1"/>
        <v>-7.8378880479822957E-2</v>
      </c>
      <c r="L84" s="34">
        <f t="shared" si="1"/>
        <v>9.5191434307758088E-2</v>
      </c>
      <c r="M84" s="34">
        <f t="shared" si="1"/>
        <v>0.39796676375264889</v>
      </c>
      <c r="N84" s="34">
        <f t="shared" si="1"/>
        <v>1.5017708719435137</v>
      </c>
    </row>
    <row r="85" spans="1:14" ht="15" customHeight="1" x14ac:dyDescent="0.35">
      <c r="A85" s="33" t="s">
        <v>104</v>
      </c>
      <c r="B85" s="50">
        <v>216</v>
      </c>
      <c r="C85">
        <f>VLOOKUP($B85,Expenses!$B$3:$I$204,OPEX!C$2,FALSE)/VLOOKUP($B85,Barrelmiles!$B$4:$I$205,OPEX!C$2,)</f>
        <v>2.1000951496594777E-3</v>
      </c>
      <c r="D85">
        <f>VLOOKUP($B85,Expenses!$B$3:$I$204,OPEX!D$2,FALSE)/VLOOKUP($B85,Barrelmiles!$B$4:$I$205,OPEX!D$2,)</f>
        <v>2.5458159891992276E-3</v>
      </c>
      <c r="E85">
        <f>VLOOKUP($B85,Expenses!$B$3:$I$204,OPEX!E$2,FALSE)/VLOOKUP($B85,Barrelmiles!$B$4:$I$205,OPEX!E$2,)</f>
        <v>2.6217538285415523E-3</v>
      </c>
      <c r="F85">
        <f>VLOOKUP($B85,Expenses!$B$3:$I$204,OPEX!F$2,FALSE)/VLOOKUP($B85,Barrelmiles!$B$4:$I$205,OPEX!F$2,)</f>
        <v>3.3677361834806149E-3</v>
      </c>
      <c r="G85">
        <f>VLOOKUP($B85,Expenses!$B$3:$I$204,OPEX!G$2,FALSE)/VLOOKUP($B85,Barrelmiles!$B$4:$I$205,OPEX!G$2,)</f>
        <v>6.4611851211144175E-3</v>
      </c>
      <c r="H85">
        <f>VLOOKUP($B85,Expenses!$B$3:$I$204,OPEX!H$2,FALSE)/VLOOKUP($B85,Barrelmiles!$B$4:$I$205,OPEX!H$2,)</f>
        <v>6.5484358242223041E-3</v>
      </c>
      <c r="J85" s="34">
        <f t="shared" si="1"/>
        <v>0.2122384024419188</v>
      </c>
      <c r="K85" s="34">
        <f t="shared" si="1"/>
        <v>0.24839763996724604</v>
      </c>
      <c r="L85" s="34">
        <f t="shared" si="1"/>
        <v>0.60361123829397934</v>
      </c>
      <c r="M85" s="34">
        <f t="shared" si="1"/>
        <v>2.0766154200975482</v>
      </c>
      <c r="N85" s="34">
        <f t="shared" si="1"/>
        <v>2.1181614915324705</v>
      </c>
    </row>
    <row r="86" spans="1:14" ht="15" customHeight="1" x14ac:dyDescent="0.35">
      <c r="A86" s="33" t="s">
        <v>105</v>
      </c>
      <c r="B86" s="50">
        <v>217</v>
      </c>
      <c r="C86">
        <f>VLOOKUP($B86,Expenses!$B$3:$I$204,OPEX!C$2,FALSE)/VLOOKUP($B86,Barrelmiles!$B$4:$I$205,OPEX!C$2,)</f>
        <v>1.0812413219929557E-2</v>
      </c>
      <c r="D86">
        <f>VLOOKUP($B86,Expenses!$B$3:$I$204,OPEX!D$2,FALSE)/VLOOKUP($B86,Barrelmiles!$B$4:$I$205,OPEX!D$2,)</f>
        <v>9.1356296676273728E-3</v>
      </c>
      <c r="E86">
        <f>VLOOKUP($B86,Expenses!$B$3:$I$204,OPEX!E$2,FALSE)/VLOOKUP($B86,Barrelmiles!$B$4:$I$205,OPEX!E$2,)</f>
        <v>1.0886358828757051E-2</v>
      </c>
      <c r="F86">
        <f>VLOOKUP($B86,Expenses!$B$3:$I$204,OPEX!F$2,FALSE)/VLOOKUP($B86,Barrelmiles!$B$4:$I$205,OPEX!F$2,)</f>
        <v>7.8898738770465243E-2</v>
      </c>
      <c r="G86">
        <f>VLOOKUP($B86,Expenses!$B$3:$I$204,OPEX!G$2,FALSE)/VLOOKUP($B86,Barrelmiles!$B$4:$I$205,OPEX!G$2,)</f>
        <v>2.1852987865824413E-2</v>
      </c>
      <c r="H86">
        <f>VLOOKUP($B86,Expenses!$B$3:$I$204,OPEX!H$2,FALSE)/VLOOKUP($B86,Barrelmiles!$B$4:$I$205,OPEX!H$2,)</f>
        <v>1.1884350797624224E-2</v>
      </c>
      <c r="J86" s="34">
        <f t="shared" si="1"/>
        <v>-0.15507949226464252</v>
      </c>
      <c r="K86" s="34">
        <f t="shared" si="1"/>
        <v>6.8389551271678083E-3</v>
      </c>
      <c r="L86" s="34">
        <f t="shared" si="1"/>
        <v>6.2970517465091174</v>
      </c>
      <c r="M86" s="34">
        <f t="shared" si="1"/>
        <v>1.0211018041323789</v>
      </c>
      <c r="N86" s="34">
        <f t="shared" si="1"/>
        <v>9.9139531193541477E-2</v>
      </c>
    </row>
    <row r="87" spans="1:14" ht="15" customHeight="1" x14ac:dyDescent="0.35">
      <c r="A87" s="33" t="s">
        <v>106</v>
      </c>
      <c r="B87" s="50">
        <v>219</v>
      </c>
      <c r="C87">
        <f>VLOOKUP($B87,Expenses!$B$3:$I$204,OPEX!C$2,FALSE)/VLOOKUP($B87,Barrelmiles!$B$4:$I$205,OPEX!C$2,)</f>
        <v>0.10181989430419701</v>
      </c>
      <c r="D87">
        <f>VLOOKUP($B87,Expenses!$B$3:$I$204,OPEX!D$2,FALSE)/VLOOKUP($B87,Barrelmiles!$B$4:$I$205,OPEX!D$2,)</f>
        <v>9.1712950119160683E-2</v>
      </c>
      <c r="E87">
        <f>VLOOKUP($B87,Expenses!$B$3:$I$204,OPEX!E$2,FALSE)/VLOOKUP($B87,Barrelmiles!$B$4:$I$205,OPEX!E$2,)</f>
        <v>9.2001432795547178E-2</v>
      </c>
      <c r="F87">
        <f>VLOOKUP($B87,Expenses!$B$3:$I$204,OPEX!F$2,FALSE)/VLOOKUP($B87,Barrelmiles!$B$4:$I$205,OPEX!F$2,)</f>
        <v>9.887172929961785E-2</v>
      </c>
      <c r="G87">
        <f>VLOOKUP($B87,Expenses!$B$3:$I$204,OPEX!G$2,FALSE)/VLOOKUP($B87,Barrelmiles!$B$4:$I$205,OPEX!G$2,)</f>
        <v>0.1065820982692864</v>
      </c>
      <c r="H87">
        <f>VLOOKUP($B87,Expenses!$B$3:$I$204,OPEX!H$2,FALSE)/VLOOKUP($B87,Barrelmiles!$B$4:$I$205,OPEX!H$2,)</f>
        <v>9.8983203988989632E-2</v>
      </c>
      <c r="J87" s="34">
        <f t="shared" si="1"/>
        <v>-9.9262960879146378E-2</v>
      </c>
      <c r="K87" s="34">
        <f t="shared" si="1"/>
        <v>-9.642969653176231E-2</v>
      </c>
      <c r="L87" s="34">
        <f t="shared" si="1"/>
        <v>-2.8954705018365313E-2</v>
      </c>
      <c r="M87" s="34">
        <f t="shared" si="1"/>
        <v>4.6770859443851259E-2</v>
      </c>
      <c r="N87" s="34">
        <f t="shared" si="1"/>
        <v>-2.7859882733058866E-2</v>
      </c>
    </row>
    <row r="88" spans="1:14" ht="15" customHeight="1" x14ac:dyDescent="0.35">
      <c r="A88" s="33" t="s">
        <v>107</v>
      </c>
      <c r="B88" s="50">
        <v>221</v>
      </c>
      <c r="C88">
        <f>VLOOKUP($B88,Expenses!$B$3:$I$204,OPEX!C$2,FALSE)/VLOOKUP($B88,Barrelmiles!$B$4:$I$205,OPEX!C$2,)</f>
        <v>1.5197100577666084E-3</v>
      </c>
      <c r="D88">
        <f>VLOOKUP($B88,Expenses!$B$3:$I$204,OPEX!D$2,FALSE)/VLOOKUP($B88,Barrelmiles!$B$4:$I$205,OPEX!D$2,)</f>
        <v>2.2577498805356352E-3</v>
      </c>
      <c r="E88">
        <f>VLOOKUP($B88,Expenses!$B$3:$I$204,OPEX!E$2,FALSE)/VLOOKUP($B88,Barrelmiles!$B$4:$I$205,OPEX!E$2,)</f>
        <v>8.0372173140795203E-3</v>
      </c>
      <c r="F88">
        <f>VLOOKUP($B88,Expenses!$B$3:$I$204,OPEX!F$2,FALSE)/VLOOKUP($B88,Barrelmiles!$B$4:$I$205,OPEX!F$2,)</f>
        <v>0.23504984986934679</v>
      </c>
      <c r="G88">
        <f>VLOOKUP($B88,Expenses!$B$3:$I$204,OPEX!G$2,FALSE)/VLOOKUP($B88,Barrelmiles!$B$4:$I$205,OPEX!G$2,)</f>
        <v>0.22668286334567261</v>
      </c>
      <c r="H88">
        <f>VLOOKUP($B88,Expenses!$B$3:$I$204,OPEX!H$2,FALSE)/VLOOKUP($B88,Barrelmiles!$B$4:$I$205,OPEX!H$2,)</f>
        <v>4.111482828495764E-2</v>
      </c>
      <c r="J88" s="34">
        <f t="shared" si="1"/>
        <v>0.48564515250603957</v>
      </c>
      <c r="K88" s="34">
        <f t="shared" si="1"/>
        <v>4.288651787888508</v>
      </c>
      <c r="L88" s="34">
        <f t="shared" si="1"/>
        <v>153.66756218931658</v>
      </c>
      <c r="M88" s="34">
        <f t="shared" si="1"/>
        <v>148.16191558198253</v>
      </c>
      <c r="N88" s="34">
        <f t="shared" si="1"/>
        <v>26.054389799446799</v>
      </c>
    </row>
    <row r="89" spans="1:14" ht="15" customHeight="1" x14ac:dyDescent="0.35">
      <c r="A89" s="33" t="s">
        <v>108</v>
      </c>
      <c r="B89" s="50">
        <v>223</v>
      </c>
      <c r="C89">
        <f>VLOOKUP($B89,Expenses!$B$3:$I$204,OPEX!C$2,FALSE)/VLOOKUP($B89,Barrelmiles!$B$4:$I$205,OPEX!C$2,)</f>
        <v>1.2371629286151999E-3</v>
      </c>
      <c r="D89">
        <f>VLOOKUP($B89,Expenses!$B$3:$I$204,OPEX!D$2,FALSE)/VLOOKUP($B89,Barrelmiles!$B$4:$I$205,OPEX!D$2,)</f>
        <v>1.0331409695198488E-3</v>
      </c>
      <c r="E89">
        <f>VLOOKUP($B89,Expenses!$B$3:$I$204,OPEX!E$2,FALSE)/VLOOKUP($B89,Barrelmiles!$B$4:$I$205,OPEX!E$2,)</f>
        <v>9.5523991570848526E-4</v>
      </c>
      <c r="F89">
        <f>VLOOKUP($B89,Expenses!$B$3:$I$204,OPEX!F$2,FALSE)/VLOOKUP($B89,Barrelmiles!$B$4:$I$205,OPEX!F$2,)</f>
        <v>1.0223395759832072E-3</v>
      </c>
      <c r="G89">
        <f>VLOOKUP($B89,Expenses!$B$3:$I$204,OPEX!G$2,FALSE)/VLOOKUP($B89,Barrelmiles!$B$4:$I$205,OPEX!G$2,)</f>
        <v>1.1366916730011058E-3</v>
      </c>
      <c r="H89">
        <f>VLOOKUP($B89,Expenses!$B$3:$I$204,OPEX!H$2,FALSE)/VLOOKUP($B89,Barrelmiles!$B$4:$I$205,OPEX!H$2,)</f>
        <v>1.3843854298517377E-3</v>
      </c>
      <c r="J89" s="34">
        <f t="shared" si="1"/>
        <v>-0.16491114822177871</v>
      </c>
      <c r="K89" s="34">
        <f t="shared" si="1"/>
        <v>-0.22787864588076612</v>
      </c>
      <c r="L89" s="34">
        <f t="shared" si="1"/>
        <v>-0.17364192513628907</v>
      </c>
      <c r="M89" s="34">
        <f t="shared" si="1"/>
        <v>-8.1211013755928763E-2</v>
      </c>
      <c r="N89" s="34">
        <f t="shared" si="1"/>
        <v>0.11900009112084299</v>
      </c>
    </row>
    <row r="90" spans="1:14" ht="15" customHeight="1" x14ac:dyDescent="0.35">
      <c r="A90" s="33" t="s">
        <v>109</v>
      </c>
      <c r="B90" s="50">
        <v>225</v>
      </c>
      <c r="C90">
        <f>VLOOKUP($B90,Expenses!$B$3:$I$204,OPEX!C$2,FALSE)/VLOOKUP($B90,Barrelmiles!$B$4:$I$205,OPEX!C$2,)</f>
        <v>6.1654080222248043E-3</v>
      </c>
      <c r="D90">
        <f>VLOOKUP($B90,Expenses!$B$3:$I$204,OPEX!D$2,FALSE)/VLOOKUP($B90,Barrelmiles!$B$4:$I$205,OPEX!D$2,)</f>
        <v>6.1681386339622448E-3</v>
      </c>
      <c r="E90">
        <f>VLOOKUP($B90,Expenses!$B$3:$I$204,OPEX!E$2,FALSE)/VLOOKUP($B90,Barrelmiles!$B$4:$I$205,OPEX!E$2,)</f>
        <v>7.329915022530574E-3</v>
      </c>
      <c r="F90">
        <f>VLOOKUP($B90,Expenses!$B$3:$I$204,OPEX!F$2,FALSE)/VLOOKUP($B90,Barrelmiles!$B$4:$I$205,OPEX!F$2,)</f>
        <v>7.3768209558706709E-3</v>
      </c>
      <c r="G90">
        <f>VLOOKUP($B90,Expenses!$B$3:$I$204,OPEX!G$2,FALSE)/VLOOKUP($B90,Barrelmiles!$B$4:$I$205,OPEX!G$2,)</f>
        <v>7.0458787955182444E-3</v>
      </c>
      <c r="H90">
        <f>VLOOKUP($B90,Expenses!$B$3:$I$204,OPEX!H$2,FALSE)/VLOOKUP($B90,Barrelmiles!$B$4:$I$205,OPEX!H$2,)</f>
        <v>8.250021854348609E-3</v>
      </c>
      <c r="J90" s="34">
        <f t="shared" si="1"/>
        <v>4.4289229968191721E-4</v>
      </c>
      <c r="K90" s="34">
        <f t="shared" si="1"/>
        <v>0.18887752377588046</v>
      </c>
      <c r="L90" s="34">
        <f t="shared" si="1"/>
        <v>0.19648544415536101</v>
      </c>
      <c r="M90" s="34">
        <f t="shared" si="1"/>
        <v>0.14280819211308579</v>
      </c>
      <c r="N90" s="34">
        <f t="shared" si="1"/>
        <v>0.33811449698207746</v>
      </c>
    </row>
    <row r="91" spans="1:14" ht="15" customHeight="1" x14ac:dyDescent="0.35">
      <c r="A91" s="33" t="s">
        <v>111</v>
      </c>
      <c r="B91" s="50">
        <v>228</v>
      </c>
      <c r="C91">
        <f>VLOOKUP($B91,Expenses!$B$3:$I$204,OPEX!C$2,FALSE)/VLOOKUP($B91,Barrelmiles!$B$4:$I$205,OPEX!C$2,)</f>
        <v>4.1358030494641268E-3</v>
      </c>
      <c r="D91">
        <f>VLOOKUP($B91,Expenses!$B$3:$I$204,OPEX!D$2,FALSE)/VLOOKUP($B91,Barrelmiles!$B$4:$I$205,OPEX!D$2,)</f>
        <v>3.8047974736086527E-3</v>
      </c>
      <c r="E91">
        <f>VLOOKUP($B91,Expenses!$B$3:$I$204,OPEX!E$2,FALSE)/VLOOKUP($B91,Barrelmiles!$B$4:$I$205,OPEX!E$2,)</f>
        <v>4.2868991691293445E-3</v>
      </c>
      <c r="F91">
        <f>VLOOKUP($B91,Expenses!$B$3:$I$204,OPEX!F$2,FALSE)/VLOOKUP($B91,Barrelmiles!$B$4:$I$205,OPEX!F$2,)</f>
        <v>4.9288114195551371E-3</v>
      </c>
      <c r="G91">
        <f>VLOOKUP($B91,Expenses!$B$3:$I$204,OPEX!G$2,FALSE)/VLOOKUP($B91,Barrelmiles!$B$4:$I$205,OPEX!G$2,)</f>
        <v>5.2103371725965844E-3</v>
      </c>
      <c r="H91">
        <f>VLOOKUP($B91,Expenses!$B$3:$I$204,OPEX!H$2,FALSE)/VLOOKUP($B91,Barrelmiles!$B$4:$I$205,OPEX!H$2,)</f>
        <v>5.1731028816823623E-3</v>
      </c>
      <c r="J91" s="34">
        <f t="shared" si="1"/>
        <v>-8.0034172782565707E-2</v>
      </c>
      <c r="K91" s="34">
        <f t="shared" si="1"/>
        <v>3.6533683509130138E-2</v>
      </c>
      <c r="L91" s="34">
        <f t="shared" si="1"/>
        <v>0.19174229541558074</v>
      </c>
      <c r="M91" s="34">
        <f t="shared" si="1"/>
        <v>0.2598126918233411</v>
      </c>
      <c r="N91" s="34">
        <f t="shared" si="1"/>
        <v>0.25080977498496643</v>
      </c>
    </row>
    <row r="92" spans="1:14" ht="15" customHeight="1" x14ac:dyDescent="0.35">
      <c r="A92" s="33" t="s">
        <v>112</v>
      </c>
      <c r="B92" s="50">
        <v>229</v>
      </c>
      <c r="C92">
        <f>VLOOKUP($B92,Expenses!$B$3:$I$204,OPEX!C$2,FALSE)/VLOOKUP($B92,Barrelmiles!$B$4:$I$205,OPEX!C$2,)</f>
        <v>1.3140461114628205E-2</v>
      </c>
      <c r="D92">
        <f>VLOOKUP($B92,Expenses!$B$3:$I$204,OPEX!D$2,FALSE)/VLOOKUP($B92,Barrelmiles!$B$4:$I$205,OPEX!D$2,)</f>
        <v>1.576114770196994E-2</v>
      </c>
      <c r="E92">
        <f>VLOOKUP($B92,Expenses!$B$3:$I$204,OPEX!E$2,FALSE)/VLOOKUP($B92,Barrelmiles!$B$4:$I$205,OPEX!E$2,)</f>
        <v>1.0707836536154543E-2</v>
      </c>
      <c r="F92">
        <f>VLOOKUP($B92,Expenses!$B$3:$I$204,OPEX!F$2,FALSE)/VLOOKUP($B92,Barrelmiles!$B$4:$I$205,OPEX!F$2,)</f>
        <v>2.1186069782991493E-2</v>
      </c>
      <c r="G92">
        <f>VLOOKUP($B92,Expenses!$B$3:$I$204,OPEX!G$2,FALSE)/VLOOKUP($B92,Barrelmiles!$B$4:$I$205,OPEX!G$2,)</f>
        <v>1.2882226641181861E-2</v>
      </c>
      <c r="H92">
        <f>VLOOKUP($B92,Expenses!$B$3:$I$204,OPEX!H$2,FALSE)/VLOOKUP($B92,Barrelmiles!$B$4:$I$205,OPEX!H$2,)</f>
        <v>1.4217876206074287E-2</v>
      </c>
      <c r="J92" s="34">
        <f t="shared" si="1"/>
        <v>0.19943642498392525</v>
      </c>
      <c r="K92" s="34">
        <f t="shared" si="1"/>
        <v>-0.18512474998047213</v>
      </c>
      <c r="L92" s="34">
        <f t="shared" si="1"/>
        <v>0.61227749910593066</v>
      </c>
      <c r="M92" s="34">
        <f t="shared" si="1"/>
        <v>-1.9651857814858016E-2</v>
      </c>
      <c r="N92" s="34">
        <f t="shared" si="1"/>
        <v>8.1992182926266047E-2</v>
      </c>
    </row>
    <row r="93" spans="1:14" ht="15" customHeight="1" x14ac:dyDescent="0.35">
      <c r="A93" s="33" t="s">
        <v>114</v>
      </c>
      <c r="B93" s="50">
        <v>231</v>
      </c>
      <c r="C93">
        <f>VLOOKUP($B93,Expenses!$B$3:$I$204,OPEX!C$2,FALSE)/VLOOKUP($B93,Barrelmiles!$B$4:$I$205,OPEX!C$2,)</f>
        <v>4.4718734354392831E-3</v>
      </c>
      <c r="D93">
        <f>VLOOKUP($B93,Expenses!$B$3:$I$204,OPEX!D$2,FALSE)/VLOOKUP($B93,Barrelmiles!$B$4:$I$205,OPEX!D$2,)</f>
        <v>4.2710962828993969E-3</v>
      </c>
      <c r="E93">
        <f>VLOOKUP($B93,Expenses!$B$3:$I$204,OPEX!E$2,FALSE)/VLOOKUP($B93,Barrelmiles!$B$4:$I$205,OPEX!E$2,)</f>
        <v>5.2921020303257635E-3</v>
      </c>
      <c r="F93">
        <f>VLOOKUP($B93,Expenses!$B$3:$I$204,OPEX!F$2,FALSE)/VLOOKUP($B93,Barrelmiles!$B$4:$I$205,OPEX!F$2,)</f>
        <v>5.6986290155576283E-3</v>
      </c>
      <c r="G93">
        <f>VLOOKUP($B93,Expenses!$B$3:$I$204,OPEX!G$2,FALSE)/VLOOKUP($B93,Barrelmiles!$B$4:$I$205,OPEX!G$2,)</f>
        <v>6.7259160698880383E-3</v>
      </c>
      <c r="H93">
        <f>VLOOKUP($B93,Expenses!$B$3:$I$204,OPEX!H$2,FALSE)/VLOOKUP($B93,Barrelmiles!$B$4:$I$205,OPEX!H$2,)</f>
        <v>6.9205227873323184E-3</v>
      </c>
      <c r="J93" s="34">
        <f t="shared" si="1"/>
        <v>-4.4897771692003027E-2</v>
      </c>
      <c r="K93" s="34">
        <f t="shared" si="1"/>
        <v>0.1834194564600658</v>
      </c>
      <c r="L93" s="34">
        <f t="shared" si="1"/>
        <v>0.27432699020423817</v>
      </c>
      <c r="M93" s="34">
        <f t="shared" si="1"/>
        <v>0.50404884373194137</v>
      </c>
      <c r="N93" s="34">
        <f t="shared" si="1"/>
        <v>0.54756678319374186</v>
      </c>
    </row>
    <row r="94" spans="1:14" ht="15" customHeight="1" x14ac:dyDescent="0.35">
      <c r="A94" s="33" t="s">
        <v>115</v>
      </c>
      <c r="B94" s="50">
        <v>232</v>
      </c>
      <c r="C94">
        <f>VLOOKUP($B94,Expenses!$B$3:$I$204,OPEX!C$2,FALSE)/VLOOKUP($B94,Barrelmiles!$B$4:$I$205,OPEX!C$2,)</f>
        <v>8.0344785379787287E-3</v>
      </c>
      <c r="D94">
        <f>VLOOKUP($B94,Expenses!$B$3:$I$204,OPEX!D$2,FALSE)/VLOOKUP($B94,Barrelmiles!$B$4:$I$205,OPEX!D$2,)</f>
        <v>8.284266309709026E-3</v>
      </c>
      <c r="E94">
        <f>VLOOKUP($B94,Expenses!$B$3:$I$204,OPEX!E$2,FALSE)/VLOOKUP($B94,Barrelmiles!$B$4:$I$205,OPEX!E$2,)</f>
        <v>8.0440751547158698E-3</v>
      </c>
      <c r="F94">
        <f>VLOOKUP($B94,Expenses!$B$3:$I$204,OPEX!F$2,FALSE)/VLOOKUP($B94,Barrelmiles!$B$4:$I$205,OPEX!F$2,)</f>
        <v>6.5619472473984232E-3</v>
      </c>
      <c r="G94">
        <f>VLOOKUP($B94,Expenses!$B$3:$I$204,OPEX!G$2,FALSE)/VLOOKUP($B94,Barrelmiles!$B$4:$I$205,OPEX!G$2,)</f>
        <v>9.8819751358890599E-3</v>
      </c>
      <c r="H94">
        <f>VLOOKUP($B94,Expenses!$B$3:$I$204,OPEX!H$2,FALSE)/VLOOKUP($B94,Barrelmiles!$B$4:$I$205,OPEX!H$2,)</f>
        <v>9.0561174687453609E-3</v>
      </c>
      <c r="J94" s="34">
        <f t="shared" si="1"/>
        <v>3.1089481482781779E-2</v>
      </c>
      <c r="K94" s="34">
        <f t="shared" si="1"/>
        <v>1.1944293200583237E-3</v>
      </c>
      <c r="L94" s="34">
        <f t="shared" si="1"/>
        <v>-0.18327652300266858</v>
      </c>
      <c r="M94" s="34">
        <f t="shared" si="1"/>
        <v>0.2299460492896051</v>
      </c>
      <c r="N94" s="34">
        <f t="shared" si="1"/>
        <v>0.12715684358821508</v>
      </c>
    </row>
    <row r="95" spans="1:14" ht="15" customHeight="1" x14ac:dyDescent="0.35">
      <c r="A95" s="33" t="s">
        <v>116</v>
      </c>
      <c r="B95" s="50">
        <v>233</v>
      </c>
      <c r="C95">
        <f>VLOOKUP($B95,Expenses!$B$3:$I$204,OPEX!C$2,FALSE)/VLOOKUP($B95,Barrelmiles!$B$4:$I$205,OPEX!C$2,)</f>
        <v>1.3865155027565632E-3</v>
      </c>
      <c r="D95">
        <f>VLOOKUP($B95,Expenses!$B$3:$I$204,OPEX!D$2,FALSE)/VLOOKUP($B95,Barrelmiles!$B$4:$I$205,OPEX!D$2,)</f>
        <v>1.1998774587037291E-3</v>
      </c>
      <c r="E95">
        <f>VLOOKUP($B95,Expenses!$B$3:$I$204,OPEX!E$2,FALSE)/VLOOKUP($B95,Barrelmiles!$B$4:$I$205,OPEX!E$2,)</f>
        <v>1.9639930992785691E-3</v>
      </c>
      <c r="F95">
        <f>VLOOKUP($B95,Expenses!$B$3:$I$204,OPEX!F$2,FALSE)/VLOOKUP($B95,Barrelmiles!$B$4:$I$205,OPEX!F$2,)</f>
        <v>1.2652017679987936E-3</v>
      </c>
      <c r="G95">
        <f>VLOOKUP($B95,Expenses!$B$3:$I$204,OPEX!G$2,FALSE)/VLOOKUP($B95,Barrelmiles!$B$4:$I$205,OPEX!G$2,)</f>
        <v>1.6452678507918677E-3</v>
      </c>
      <c r="H95">
        <f>VLOOKUP($B95,Expenses!$B$3:$I$204,OPEX!H$2,FALSE)/VLOOKUP($B95,Barrelmiles!$B$4:$I$205,OPEX!H$2,)</f>
        <v>1.6240330497943331E-3</v>
      </c>
      <c r="J95" s="34">
        <f t="shared" si="1"/>
        <v>-0.13460941740772084</v>
      </c>
      <c r="K95" s="34">
        <f t="shared" si="1"/>
        <v>0.41649559299835415</v>
      </c>
      <c r="L95" s="34">
        <f t="shared" si="1"/>
        <v>-8.74954044989638E-2</v>
      </c>
      <c r="M95" s="34">
        <f t="shared" si="1"/>
        <v>0.18662059495250721</v>
      </c>
      <c r="N95" s="34">
        <f t="shared" si="1"/>
        <v>0.17130536699052831</v>
      </c>
    </row>
    <row r="96" spans="1:14" ht="15" customHeight="1" x14ac:dyDescent="0.35">
      <c r="A96" s="33" t="s">
        <v>117</v>
      </c>
      <c r="B96" s="50">
        <v>234</v>
      </c>
      <c r="C96">
        <f>VLOOKUP($B96,Expenses!$B$3:$I$204,OPEX!C$2,FALSE)/VLOOKUP($B96,Barrelmiles!$B$4:$I$205,OPEX!C$2,)</f>
        <v>2.5617183724254519E-2</v>
      </c>
      <c r="D96">
        <f>VLOOKUP($B96,Expenses!$B$3:$I$204,OPEX!D$2,FALSE)/VLOOKUP($B96,Barrelmiles!$B$4:$I$205,OPEX!D$2,)</f>
        <v>3.4734292601975282E-2</v>
      </c>
      <c r="E96">
        <f>VLOOKUP($B96,Expenses!$B$3:$I$204,OPEX!E$2,FALSE)/VLOOKUP($B96,Barrelmiles!$B$4:$I$205,OPEX!E$2,)</f>
        <v>3.0829382116302071E-2</v>
      </c>
      <c r="F96">
        <f>VLOOKUP($B96,Expenses!$B$3:$I$204,OPEX!F$2,FALSE)/VLOOKUP($B96,Barrelmiles!$B$4:$I$205,OPEX!F$2,)</f>
        <v>3.3576793758222818E-2</v>
      </c>
      <c r="G96">
        <f>VLOOKUP($B96,Expenses!$B$3:$I$204,OPEX!G$2,FALSE)/VLOOKUP($B96,Barrelmiles!$B$4:$I$205,OPEX!G$2,)</f>
        <v>4.3792804321376187E-2</v>
      </c>
      <c r="H96">
        <f>VLOOKUP($B96,Expenses!$B$3:$I$204,OPEX!H$2,FALSE)/VLOOKUP($B96,Barrelmiles!$B$4:$I$205,OPEX!H$2,)</f>
        <v>3.1650158612935443E-2</v>
      </c>
      <c r="J96" s="34">
        <f t="shared" si="1"/>
        <v>0.35589817272101709</v>
      </c>
      <c r="K96" s="34">
        <f t="shared" si="1"/>
        <v>0.20346492604933022</v>
      </c>
      <c r="L96" s="34">
        <f t="shared" si="1"/>
        <v>0.31071370372505419</v>
      </c>
      <c r="M96" s="34">
        <f t="shared" si="1"/>
        <v>0.70950892934857901</v>
      </c>
      <c r="N96" s="34">
        <f t="shared" si="1"/>
        <v>0.23550500139361</v>
      </c>
    </row>
    <row r="97" spans="1:14" ht="15" customHeight="1" x14ac:dyDescent="0.35">
      <c r="A97" s="33" t="s">
        <v>118</v>
      </c>
      <c r="B97" s="50">
        <v>236</v>
      </c>
      <c r="C97">
        <f>VLOOKUP($B97,Expenses!$B$3:$I$204,OPEX!C$2,FALSE)/VLOOKUP($B97,Barrelmiles!$B$4:$I$205,OPEX!C$2,)</f>
        <v>5.9875716057700736E-3</v>
      </c>
      <c r="D97">
        <f>VLOOKUP($B97,Expenses!$B$3:$I$204,OPEX!D$2,FALSE)/VLOOKUP($B97,Barrelmiles!$B$4:$I$205,OPEX!D$2,)</f>
        <v>5.4321779835436006E-3</v>
      </c>
      <c r="E97">
        <f>VLOOKUP($B97,Expenses!$B$3:$I$204,OPEX!E$2,FALSE)/VLOOKUP($B97,Barrelmiles!$B$4:$I$205,OPEX!E$2,)</f>
        <v>5.5960023321104087E-3</v>
      </c>
      <c r="F97">
        <f>VLOOKUP($B97,Expenses!$B$3:$I$204,OPEX!F$2,FALSE)/VLOOKUP($B97,Barrelmiles!$B$4:$I$205,OPEX!F$2,)</f>
        <v>4.8807810491231568E-3</v>
      </c>
      <c r="G97">
        <f>VLOOKUP($B97,Expenses!$B$3:$I$204,OPEX!G$2,FALSE)/VLOOKUP($B97,Barrelmiles!$B$4:$I$205,OPEX!G$2,)</f>
        <v>5.7464534025170487E-3</v>
      </c>
      <c r="H97">
        <f>VLOOKUP($B97,Expenses!$B$3:$I$204,OPEX!H$2,FALSE)/VLOOKUP($B97,Barrelmiles!$B$4:$I$205,OPEX!H$2,)</f>
        <v>5.764174876748485E-3</v>
      </c>
      <c r="J97" s="34">
        <f t="shared" si="1"/>
        <v>-9.2757742001991925E-2</v>
      </c>
      <c r="K97" s="34">
        <f t="shared" si="1"/>
        <v>-6.5397008911312102E-2</v>
      </c>
      <c r="L97" s="34">
        <f t="shared" si="1"/>
        <v>-0.18484798671640609</v>
      </c>
      <c r="M97" s="34">
        <f t="shared" si="1"/>
        <v>-4.0269781996538509E-2</v>
      </c>
      <c r="N97" s="34">
        <f t="shared" si="1"/>
        <v>-3.7310072217976775E-2</v>
      </c>
    </row>
    <row r="98" spans="1:14" ht="15" customHeight="1" x14ac:dyDescent="0.35">
      <c r="A98" s="33" t="s">
        <v>119</v>
      </c>
      <c r="B98" s="50">
        <v>238</v>
      </c>
      <c r="C98">
        <f>VLOOKUP($B98,Expenses!$B$3:$I$204,OPEX!C$2,FALSE)/VLOOKUP($B98,Barrelmiles!$B$4:$I$205,OPEX!C$2,)</f>
        <v>1.0306685398470525E-3</v>
      </c>
      <c r="D98">
        <f>VLOOKUP($B98,Expenses!$B$3:$I$204,OPEX!D$2,FALSE)/VLOOKUP($B98,Barrelmiles!$B$4:$I$205,OPEX!D$2,)</f>
        <v>1.3800558587602216E-3</v>
      </c>
      <c r="E98">
        <f>VLOOKUP($B98,Expenses!$B$3:$I$204,OPEX!E$2,FALSE)/VLOOKUP($B98,Barrelmiles!$B$4:$I$205,OPEX!E$2,)</f>
        <v>1.0153552321585631E-3</v>
      </c>
      <c r="F98">
        <f>VLOOKUP($B98,Expenses!$B$3:$I$204,OPEX!F$2,FALSE)/VLOOKUP($B98,Barrelmiles!$B$4:$I$205,OPEX!F$2,)</f>
        <v>1.2443009903314855E-3</v>
      </c>
      <c r="G98">
        <f>VLOOKUP($B98,Expenses!$B$3:$I$204,OPEX!G$2,FALSE)/VLOOKUP($B98,Barrelmiles!$B$4:$I$205,OPEX!G$2,)</f>
        <v>1.1129641266086779E-3</v>
      </c>
      <c r="H98">
        <f>VLOOKUP($B98,Expenses!$B$3:$I$204,OPEX!H$2,FALSE)/VLOOKUP($B98,Barrelmiles!$B$4:$I$205,OPEX!H$2,)</f>
        <v>1.3487470021383589E-3</v>
      </c>
      <c r="J98" s="34">
        <f t="shared" si="1"/>
        <v>0.33899096111444033</v>
      </c>
      <c r="K98" s="34">
        <f t="shared" si="1"/>
        <v>-1.4857645398550536E-2</v>
      </c>
      <c r="L98" s="34">
        <f t="shared" si="1"/>
        <v>0.20727561017447502</v>
      </c>
      <c r="M98" s="34">
        <f t="shared" si="1"/>
        <v>7.984680193482746E-2</v>
      </c>
      <c r="N98" s="34">
        <f t="shared" si="1"/>
        <v>0.30861372982094526</v>
      </c>
    </row>
    <row r="99" spans="1:14" ht="15" customHeight="1" x14ac:dyDescent="0.35">
      <c r="A99" s="33" t="s">
        <v>120</v>
      </c>
      <c r="B99" s="50">
        <v>239</v>
      </c>
      <c r="C99">
        <f>VLOOKUP($B99,Expenses!$B$3:$I$204,OPEX!C$2,FALSE)/VLOOKUP($B99,Barrelmiles!$B$4:$I$205,OPEX!C$2,)</f>
        <v>3.7926653706933044E-3</v>
      </c>
      <c r="D99">
        <f>VLOOKUP($B99,Expenses!$B$3:$I$204,OPEX!D$2,FALSE)/VLOOKUP($B99,Barrelmiles!$B$4:$I$205,OPEX!D$2,)</f>
        <v>4.1878640469536947E-3</v>
      </c>
      <c r="E99">
        <f>VLOOKUP($B99,Expenses!$B$3:$I$204,OPEX!E$2,FALSE)/VLOOKUP($B99,Barrelmiles!$B$4:$I$205,OPEX!E$2,)</f>
        <v>3.8871878322148902E-3</v>
      </c>
      <c r="F99">
        <f>VLOOKUP($B99,Expenses!$B$3:$I$204,OPEX!F$2,FALSE)/VLOOKUP($B99,Barrelmiles!$B$4:$I$205,OPEX!F$2,)</f>
        <v>5.0665770172118423E-3</v>
      </c>
      <c r="G99">
        <f>VLOOKUP($B99,Expenses!$B$3:$I$204,OPEX!G$2,FALSE)/VLOOKUP($B99,Barrelmiles!$B$4:$I$205,OPEX!G$2,)</f>
        <v>4.516452666666379E-3</v>
      </c>
      <c r="H99">
        <f>VLOOKUP($B99,Expenses!$B$3:$I$204,OPEX!H$2,FALSE)/VLOOKUP($B99,Barrelmiles!$B$4:$I$205,OPEX!H$2,)</f>
        <v>5.2276166753371916E-3</v>
      </c>
      <c r="J99" s="34">
        <f t="shared" si="1"/>
        <v>0.10420077640230821</v>
      </c>
      <c r="K99" s="34">
        <f t="shared" si="1"/>
        <v>2.4922436408964539E-2</v>
      </c>
      <c r="L99" s="34">
        <f t="shared" si="1"/>
        <v>0.33588822688189468</v>
      </c>
      <c r="M99" s="34">
        <f t="shared" si="1"/>
        <v>0.19083869132402928</v>
      </c>
      <c r="N99" s="34">
        <f t="shared" si="1"/>
        <v>0.37834904068575292</v>
      </c>
    </row>
    <row r="100" spans="1:14" ht="15" customHeight="1" x14ac:dyDescent="0.35">
      <c r="A100" s="33" t="s">
        <v>121</v>
      </c>
      <c r="B100" s="50">
        <v>240</v>
      </c>
      <c r="C100">
        <f>VLOOKUP($B100,Expenses!$B$3:$I$204,OPEX!C$2,FALSE)/VLOOKUP($B100,Barrelmiles!$B$4:$I$205,OPEX!C$2,)</f>
        <v>1.9487579025703424E-3</v>
      </c>
      <c r="D100">
        <f>VLOOKUP($B100,Expenses!$B$3:$I$204,OPEX!D$2,FALSE)/VLOOKUP($B100,Barrelmiles!$B$4:$I$205,OPEX!D$2,)</f>
        <v>2.321996269075343E-3</v>
      </c>
      <c r="E100">
        <f>VLOOKUP($B100,Expenses!$B$3:$I$204,OPEX!E$2,FALSE)/VLOOKUP($B100,Barrelmiles!$B$4:$I$205,OPEX!E$2,)</f>
        <v>2.2239371648558721E-3</v>
      </c>
      <c r="F100">
        <f>VLOOKUP($B100,Expenses!$B$3:$I$204,OPEX!F$2,FALSE)/VLOOKUP($B100,Barrelmiles!$B$4:$I$205,OPEX!F$2,)</f>
        <v>2.8482363228793765E-3</v>
      </c>
      <c r="G100">
        <f>VLOOKUP($B100,Expenses!$B$3:$I$204,OPEX!G$2,FALSE)/VLOOKUP($B100,Barrelmiles!$B$4:$I$205,OPEX!G$2,)</f>
        <v>2.8849164002454687E-3</v>
      </c>
      <c r="H100">
        <f>VLOOKUP($B100,Expenses!$B$3:$I$204,OPEX!H$2,FALSE)/VLOOKUP($B100,Barrelmiles!$B$4:$I$205,OPEX!H$2,)</f>
        <v>2.8109257820579871E-3</v>
      </c>
      <c r="J100" s="34">
        <f t="shared" si="1"/>
        <v>0.19152628759719839</v>
      </c>
      <c r="K100" s="34">
        <f t="shared" si="1"/>
        <v>0.14120751578355523</v>
      </c>
      <c r="L100" s="34">
        <f t="shared" si="1"/>
        <v>0.46156498922860251</v>
      </c>
      <c r="M100" s="34">
        <f t="shared" si="1"/>
        <v>0.4803872746021281</v>
      </c>
      <c r="N100" s="34">
        <f t="shared" si="1"/>
        <v>0.44241918318867413</v>
      </c>
    </row>
    <row r="101" spans="1:14" ht="15" customHeight="1" x14ac:dyDescent="0.35">
      <c r="A101" s="33" t="s">
        <v>122</v>
      </c>
      <c r="B101" s="50">
        <v>241</v>
      </c>
      <c r="C101">
        <f>VLOOKUP($B101,Expenses!$B$3:$I$204,OPEX!C$2,FALSE)/VLOOKUP($B101,Barrelmiles!$B$4:$I$205,OPEX!C$2,)</f>
        <v>9.1814628076371495E-3</v>
      </c>
      <c r="D101">
        <f>VLOOKUP($B101,Expenses!$B$3:$I$204,OPEX!D$2,FALSE)/VLOOKUP($B101,Barrelmiles!$B$4:$I$205,OPEX!D$2,)</f>
        <v>9.9659325579805752E-3</v>
      </c>
      <c r="E101">
        <f>VLOOKUP($B101,Expenses!$B$3:$I$204,OPEX!E$2,FALSE)/VLOOKUP($B101,Barrelmiles!$B$4:$I$205,OPEX!E$2,)</f>
        <v>1.1507721577711153E-2</v>
      </c>
      <c r="F101">
        <f>VLOOKUP($B101,Expenses!$B$3:$I$204,OPEX!F$2,FALSE)/VLOOKUP($B101,Barrelmiles!$B$4:$I$205,OPEX!F$2,)</f>
        <v>1.5338027499661712E-2</v>
      </c>
      <c r="G101">
        <f>VLOOKUP($B101,Expenses!$B$3:$I$204,OPEX!G$2,FALSE)/VLOOKUP($B101,Barrelmiles!$B$4:$I$205,OPEX!G$2,)</f>
        <v>2.122693863467771E-2</v>
      </c>
      <c r="H101">
        <f>VLOOKUP($B101,Expenses!$B$3:$I$204,OPEX!H$2,FALSE)/VLOOKUP($B101,Barrelmiles!$B$4:$I$205,OPEX!H$2,)</f>
        <v>1.6946582710132274E-2</v>
      </c>
      <c r="J101" s="34">
        <f t="shared" ref="J101:N121" si="2">(D101-$C101)/$C101</f>
        <v>8.544060644572922E-2</v>
      </c>
      <c r="K101" s="34">
        <f t="shared" si="2"/>
        <v>0.25336472181088832</v>
      </c>
      <c r="L101" s="34">
        <f t="shared" si="2"/>
        <v>0.67054289942813106</v>
      </c>
      <c r="M101" s="34">
        <f t="shared" si="2"/>
        <v>1.3119342831755658</v>
      </c>
      <c r="N101" s="34">
        <f t="shared" si="2"/>
        <v>0.8457388615718282</v>
      </c>
    </row>
    <row r="102" spans="1:14" ht="15" customHeight="1" x14ac:dyDescent="0.35">
      <c r="A102" s="33" t="s">
        <v>123</v>
      </c>
      <c r="B102" s="50">
        <v>242</v>
      </c>
      <c r="C102">
        <f>VLOOKUP($B102,Expenses!$B$3:$I$204,OPEX!C$2,FALSE)/VLOOKUP($B102,Barrelmiles!$B$4:$I$205,OPEX!C$2,)</f>
        <v>2.6630690022658543E-3</v>
      </c>
      <c r="D102">
        <f>VLOOKUP($B102,Expenses!$B$3:$I$204,OPEX!D$2,FALSE)/VLOOKUP($B102,Barrelmiles!$B$4:$I$205,OPEX!D$2,)</f>
        <v>2.9478644314906853E-3</v>
      </c>
      <c r="E102">
        <f>VLOOKUP($B102,Expenses!$B$3:$I$204,OPEX!E$2,FALSE)/VLOOKUP($B102,Barrelmiles!$B$4:$I$205,OPEX!E$2,)</f>
        <v>2.9650687538149414E-3</v>
      </c>
      <c r="F102">
        <f>VLOOKUP($B102,Expenses!$B$3:$I$204,OPEX!F$2,FALSE)/VLOOKUP($B102,Barrelmiles!$B$4:$I$205,OPEX!F$2,)</f>
        <v>2.8932591081137059E-3</v>
      </c>
      <c r="G102">
        <f>VLOOKUP($B102,Expenses!$B$3:$I$204,OPEX!G$2,FALSE)/VLOOKUP($B102,Barrelmiles!$B$4:$I$205,OPEX!G$2,)</f>
        <v>2.8472952348743818E-3</v>
      </c>
      <c r="H102">
        <f>VLOOKUP($B102,Expenses!$B$3:$I$204,OPEX!H$2,FALSE)/VLOOKUP($B102,Barrelmiles!$B$4:$I$205,OPEX!H$2,)</f>
        <v>2.9683086488505937E-3</v>
      </c>
      <c r="J102" s="34">
        <f t="shared" si="2"/>
        <v>0.10694256475611964</v>
      </c>
      <c r="K102" s="34">
        <f t="shared" si="2"/>
        <v>0.11340290142393332</v>
      </c>
      <c r="L102" s="34">
        <f t="shared" si="2"/>
        <v>8.6437905158295164E-2</v>
      </c>
      <c r="M102" s="34">
        <f t="shared" si="2"/>
        <v>6.9178167164192839E-2</v>
      </c>
      <c r="N102" s="34">
        <f t="shared" si="2"/>
        <v>0.11461950340942287</v>
      </c>
    </row>
    <row r="103" spans="1:14" ht="15" customHeight="1" x14ac:dyDescent="0.35">
      <c r="A103" s="33" t="s">
        <v>124</v>
      </c>
      <c r="B103" s="50">
        <v>243</v>
      </c>
      <c r="C103">
        <f>VLOOKUP($B103,Expenses!$B$3:$I$204,OPEX!C$2,FALSE)/VLOOKUP($B103,Barrelmiles!$B$4:$I$205,OPEX!C$2,)</f>
        <v>1.5565118025079017E-3</v>
      </c>
      <c r="D103">
        <f>VLOOKUP($B103,Expenses!$B$3:$I$204,OPEX!D$2,FALSE)/VLOOKUP($B103,Barrelmiles!$B$4:$I$205,OPEX!D$2,)</f>
        <v>1.3840487381061078E-3</v>
      </c>
      <c r="E103">
        <f>VLOOKUP($B103,Expenses!$B$3:$I$204,OPEX!E$2,FALSE)/VLOOKUP($B103,Barrelmiles!$B$4:$I$205,OPEX!E$2,)</f>
        <v>1.55112260522696E-3</v>
      </c>
      <c r="F103">
        <f>VLOOKUP($B103,Expenses!$B$3:$I$204,OPEX!F$2,FALSE)/VLOOKUP($B103,Barrelmiles!$B$4:$I$205,OPEX!F$2,)</f>
        <v>1.6118033555892221E-3</v>
      </c>
      <c r="G103">
        <f>VLOOKUP($B103,Expenses!$B$3:$I$204,OPEX!G$2,FALSE)/VLOOKUP($B103,Barrelmiles!$B$4:$I$205,OPEX!G$2,)</f>
        <v>1.7676598362344933E-3</v>
      </c>
      <c r="H103">
        <f>VLOOKUP($B103,Expenses!$B$3:$I$204,OPEX!H$2,FALSE)/VLOOKUP($B103,Barrelmiles!$B$4:$I$205,OPEX!H$2,)</f>
        <v>1.9906353131584793E-3</v>
      </c>
      <c r="J103" s="34">
        <f t="shared" si="2"/>
        <v>-0.11080100011057793</v>
      </c>
      <c r="K103" s="34">
        <f t="shared" si="2"/>
        <v>-3.462355551855444E-3</v>
      </c>
      <c r="L103" s="34">
        <f t="shared" si="2"/>
        <v>3.5522732941846547E-2</v>
      </c>
      <c r="M103" s="34">
        <f t="shared" si="2"/>
        <v>0.13565463068534597</v>
      </c>
      <c r="N103" s="34">
        <f t="shared" si="2"/>
        <v>0.2789079465707256</v>
      </c>
    </row>
    <row r="104" spans="1:14" ht="15" customHeight="1" x14ac:dyDescent="0.35">
      <c r="A104" s="33" t="s">
        <v>125</v>
      </c>
      <c r="B104" s="50">
        <v>246</v>
      </c>
      <c r="C104">
        <f>VLOOKUP($B104,Expenses!$B$3:$I$204,OPEX!C$2,FALSE)/VLOOKUP($B104,Barrelmiles!$B$4:$I$205,OPEX!C$2,)</f>
        <v>5.8943124811534076E-3</v>
      </c>
      <c r="D104">
        <f>VLOOKUP($B104,Expenses!$B$3:$I$204,OPEX!D$2,FALSE)/VLOOKUP($B104,Barrelmiles!$B$4:$I$205,OPEX!D$2,)</f>
        <v>4.8213617894283124E-3</v>
      </c>
      <c r="E104">
        <f>VLOOKUP($B104,Expenses!$B$3:$I$204,OPEX!E$2,FALSE)/VLOOKUP($B104,Barrelmiles!$B$4:$I$205,OPEX!E$2,)</f>
        <v>6.0987758447149853E-3</v>
      </c>
      <c r="F104">
        <f>VLOOKUP($B104,Expenses!$B$3:$I$204,OPEX!F$2,FALSE)/VLOOKUP($B104,Barrelmiles!$B$4:$I$205,OPEX!F$2,)</f>
        <v>4.184530716285037E-3</v>
      </c>
      <c r="G104">
        <f>VLOOKUP($B104,Expenses!$B$3:$I$204,OPEX!G$2,FALSE)/VLOOKUP($B104,Barrelmiles!$B$4:$I$205,OPEX!G$2,)</f>
        <v>4.4992320878925306E-3</v>
      </c>
      <c r="H104">
        <f>VLOOKUP($B104,Expenses!$B$3:$I$204,OPEX!H$2,FALSE)/VLOOKUP($B104,Barrelmiles!$B$4:$I$205,OPEX!H$2,)</f>
        <v>4.300995499511075E-3</v>
      </c>
      <c r="J104" s="34">
        <f t="shared" si="2"/>
        <v>-0.18203152533154107</v>
      </c>
      <c r="K104" s="34">
        <f t="shared" si="2"/>
        <v>3.468824637569403E-2</v>
      </c>
      <c r="L104" s="34">
        <f t="shared" si="2"/>
        <v>-0.29007314599204925</v>
      </c>
      <c r="M104" s="34">
        <f t="shared" si="2"/>
        <v>-0.23668246258092607</v>
      </c>
      <c r="N104" s="34">
        <f t="shared" si="2"/>
        <v>-0.27031430497396197</v>
      </c>
    </row>
    <row r="105" spans="1:14" ht="15" customHeight="1" x14ac:dyDescent="0.35">
      <c r="A105" s="33" t="s">
        <v>126</v>
      </c>
      <c r="B105" s="50">
        <v>248</v>
      </c>
      <c r="C105">
        <f>VLOOKUP($B105,Expenses!$B$3:$I$204,OPEX!C$2,FALSE)/VLOOKUP($B105,Barrelmiles!$B$4:$I$205,OPEX!C$2,)</f>
        <v>1.3804102975353305E-3</v>
      </c>
      <c r="D105">
        <f>VLOOKUP($B105,Expenses!$B$3:$I$204,OPEX!D$2,FALSE)/VLOOKUP($B105,Barrelmiles!$B$4:$I$205,OPEX!D$2,)</f>
        <v>1.2942391550687846E-3</v>
      </c>
      <c r="E105">
        <f>VLOOKUP($B105,Expenses!$B$3:$I$204,OPEX!E$2,FALSE)/VLOOKUP($B105,Barrelmiles!$B$4:$I$205,OPEX!E$2,)</f>
        <v>2.2780213126841289E-3</v>
      </c>
      <c r="F105">
        <f>VLOOKUP($B105,Expenses!$B$3:$I$204,OPEX!F$2,FALSE)/VLOOKUP($B105,Barrelmiles!$B$4:$I$205,OPEX!F$2,)</f>
        <v>2.6344554033798234E-3</v>
      </c>
      <c r="G105">
        <f>VLOOKUP($B105,Expenses!$B$3:$I$204,OPEX!G$2,FALSE)/VLOOKUP($B105,Barrelmiles!$B$4:$I$205,OPEX!G$2,)</f>
        <v>4.241777044629776E-3</v>
      </c>
      <c r="H105">
        <f>VLOOKUP($B105,Expenses!$B$3:$I$204,OPEX!H$2,FALSE)/VLOOKUP($B105,Barrelmiles!$B$4:$I$205,OPEX!H$2,)</f>
        <v>2.8221078831085458E-3</v>
      </c>
      <c r="J105" s="34">
        <f t="shared" si="2"/>
        <v>-6.2424297051681739E-2</v>
      </c>
      <c r="K105" s="34">
        <f t="shared" si="2"/>
        <v>0.65024943435400939</v>
      </c>
      <c r="L105" s="34">
        <f t="shared" si="2"/>
        <v>0.90845823744110166</v>
      </c>
      <c r="M105" s="34">
        <f t="shared" si="2"/>
        <v>2.0728378745097062</v>
      </c>
      <c r="N105" s="34">
        <f t="shared" si="2"/>
        <v>1.0443978780419931</v>
      </c>
    </row>
    <row r="106" spans="1:14" ht="15" customHeight="1" x14ac:dyDescent="0.35">
      <c r="A106" s="33" t="s">
        <v>127</v>
      </c>
      <c r="B106" s="50">
        <v>249</v>
      </c>
      <c r="C106">
        <f>VLOOKUP($B106,Expenses!$B$3:$I$204,OPEX!C$2,FALSE)/VLOOKUP($B106,Barrelmiles!$B$4:$I$205,OPEX!C$2,)</f>
        <v>1.2230216258273265E-3</v>
      </c>
      <c r="D106">
        <f>VLOOKUP($B106,Expenses!$B$3:$I$204,OPEX!D$2,FALSE)/VLOOKUP($B106,Barrelmiles!$B$4:$I$205,OPEX!D$2,)</f>
        <v>1.1713823634636358E-3</v>
      </c>
      <c r="E106">
        <f>VLOOKUP($B106,Expenses!$B$3:$I$204,OPEX!E$2,FALSE)/VLOOKUP($B106,Barrelmiles!$B$4:$I$205,OPEX!E$2,)</f>
        <v>1.2661307948287385E-3</v>
      </c>
      <c r="F106">
        <f>VLOOKUP($B106,Expenses!$B$3:$I$204,OPEX!F$2,FALSE)/VLOOKUP($B106,Barrelmiles!$B$4:$I$205,OPEX!F$2,)</f>
        <v>1.2883267583334267E-3</v>
      </c>
      <c r="G106">
        <f>VLOOKUP($B106,Expenses!$B$3:$I$204,OPEX!G$2,FALSE)/VLOOKUP($B106,Barrelmiles!$B$4:$I$205,OPEX!G$2,)</f>
        <v>1.658699991740134E-3</v>
      </c>
      <c r="H106">
        <f>VLOOKUP($B106,Expenses!$B$3:$I$204,OPEX!H$2,FALSE)/VLOOKUP($B106,Barrelmiles!$B$4:$I$205,OPEX!H$2,)</f>
        <v>4.3613770945928523E-3</v>
      </c>
      <c r="J106" s="34">
        <f t="shared" si="2"/>
        <v>-4.2222689503759792E-2</v>
      </c>
      <c r="K106" s="34">
        <f t="shared" si="2"/>
        <v>3.5248084000354701E-2</v>
      </c>
      <c r="L106" s="34">
        <f t="shared" si="2"/>
        <v>5.33965476382511E-2</v>
      </c>
      <c r="M106" s="34">
        <f t="shared" si="2"/>
        <v>0.35623112192974354</v>
      </c>
      <c r="N106" s="34">
        <f t="shared" si="2"/>
        <v>2.5660670281627689</v>
      </c>
    </row>
    <row r="107" spans="1:14" ht="15" customHeight="1" x14ac:dyDescent="0.35">
      <c r="A107" s="33" t="s">
        <v>128</v>
      </c>
      <c r="B107" s="50">
        <v>250</v>
      </c>
      <c r="C107">
        <f>VLOOKUP($B107,Expenses!$B$3:$I$204,OPEX!C$2,FALSE)/VLOOKUP($B107,Barrelmiles!$B$4:$I$205,OPEX!C$2,)</f>
        <v>4.3394431783616095E-3</v>
      </c>
      <c r="D107">
        <f>VLOOKUP($B107,Expenses!$B$3:$I$204,OPEX!D$2,FALSE)/VLOOKUP($B107,Barrelmiles!$B$4:$I$205,OPEX!D$2,)</f>
        <v>4.3074185296407518E-3</v>
      </c>
      <c r="E107">
        <f>VLOOKUP($B107,Expenses!$B$3:$I$204,OPEX!E$2,FALSE)/VLOOKUP($B107,Barrelmiles!$B$4:$I$205,OPEX!E$2,)</f>
        <v>4.9335301085807401E-3</v>
      </c>
      <c r="F107">
        <f>VLOOKUP($B107,Expenses!$B$3:$I$204,OPEX!F$2,FALSE)/VLOOKUP($B107,Barrelmiles!$B$4:$I$205,OPEX!F$2,)</f>
        <v>5.07751932677115E-3</v>
      </c>
      <c r="G107">
        <f>VLOOKUP($B107,Expenses!$B$3:$I$204,OPEX!G$2,FALSE)/VLOOKUP($B107,Barrelmiles!$B$4:$I$205,OPEX!G$2,)</f>
        <v>5.1052433066139319E-3</v>
      </c>
      <c r="H107">
        <f>VLOOKUP($B107,Expenses!$B$3:$I$204,OPEX!H$2,FALSE)/VLOOKUP($B107,Barrelmiles!$B$4:$I$205,OPEX!H$2,)</f>
        <v>5.5462454877326199E-3</v>
      </c>
      <c r="J107" s="34">
        <f t="shared" si="2"/>
        <v>-7.3798981584888177E-3</v>
      </c>
      <c r="K107" s="34">
        <f t="shared" si="2"/>
        <v>0.13690395421733181</v>
      </c>
      <c r="L107" s="34">
        <f t="shared" si="2"/>
        <v>0.1700854506149351</v>
      </c>
      <c r="M107" s="34">
        <f t="shared" si="2"/>
        <v>0.17647428409039712</v>
      </c>
      <c r="N107" s="34">
        <f t="shared" si="2"/>
        <v>0.27810072854246892</v>
      </c>
    </row>
    <row r="108" spans="1:14" ht="15" customHeight="1" x14ac:dyDescent="0.35">
      <c r="A108" s="33" t="s">
        <v>129</v>
      </c>
      <c r="B108" s="50">
        <v>251</v>
      </c>
      <c r="C108">
        <f>VLOOKUP($B108,Expenses!$B$3:$I$204,OPEX!C$2,FALSE)/VLOOKUP($B108,Barrelmiles!$B$4:$I$205,OPEX!C$2,)</f>
        <v>2.3497276185849125E-2</v>
      </c>
      <c r="D108">
        <f>VLOOKUP($B108,Expenses!$B$3:$I$204,OPEX!D$2,FALSE)/VLOOKUP($B108,Barrelmiles!$B$4:$I$205,OPEX!D$2,)</f>
        <v>2.7647522174214078E-2</v>
      </c>
      <c r="E108">
        <f>VLOOKUP($B108,Expenses!$B$3:$I$204,OPEX!E$2,FALSE)/VLOOKUP($B108,Barrelmiles!$B$4:$I$205,OPEX!E$2,)</f>
        <v>4.1389599266060166E-2</v>
      </c>
      <c r="F108">
        <f>VLOOKUP($B108,Expenses!$B$3:$I$204,OPEX!F$2,FALSE)/VLOOKUP($B108,Barrelmiles!$B$4:$I$205,OPEX!F$2,)</f>
        <v>4.2265781150637553E-2</v>
      </c>
      <c r="G108">
        <f>VLOOKUP($B108,Expenses!$B$3:$I$204,OPEX!G$2,FALSE)/VLOOKUP($B108,Barrelmiles!$B$4:$I$205,OPEX!G$2,)</f>
        <v>4.5280025270195992E-2</v>
      </c>
      <c r="H108">
        <f>VLOOKUP($B108,Expenses!$B$3:$I$204,OPEX!H$2,FALSE)/VLOOKUP($B108,Barrelmiles!$B$4:$I$205,OPEX!H$2,)</f>
        <v>4.8855726893258761E-2</v>
      </c>
      <c r="J108" s="34">
        <f t="shared" si="2"/>
        <v>0.1766266845373497</v>
      </c>
      <c r="K108" s="34">
        <f t="shared" si="2"/>
        <v>0.76146370918457429</v>
      </c>
      <c r="L108" s="34">
        <f t="shared" si="2"/>
        <v>0.79875236671437999</v>
      </c>
      <c r="M108" s="34">
        <f t="shared" si="2"/>
        <v>0.92703294254442958</v>
      </c>
      <c r="N108" s="34">
        <f t="shared" si="2"/>
        <v>1.0792080965827595</v>
      </c>
    </row>
    <row r="109" spans="1:14" ht="15" customHeight="1" x14ac:dyDescent="0.35">
      <c r="A109" s="33" t="s">
        <v>130</v>
      </c>
      <c r="B109" s="50">
        <v>252</v>
      </c>
      <c r="C109">
        <f>VLOOKUP($B109,Expenses!$B$3:$I$204,OPEX!C$2,FALSE)/VLOOKUP($B109,Barrelmiles!$B$4:$I$205,OPEX!C$2,)</f>
        <v>2.161386144401531E-3</v>
      </c>
      <c r="D109">
        <f>VLOOKUP($B109,Expenses!$B$3:$I$204,OPEX!D$2,FALSE)/VLOOKUP($B109,Barrelmiles!$B$4:$I$205,OPEX!D$2,)</f>
        <v>2.2898342130840835E-3</v>
      </c>
      <c r="E109">
        <f>VLOOKUP($B109,Expenses!$B$3:$I$204,OPEX!E$2,FALSE)/VLOOKUP($B109,Barrelmiles!$B$4:$I$205,OPEX!E$2,)</f>
        <v>2.1455155389565397E-3</v>
      </c>
      <c r="F109">
        <f>VLOOKUP($B109,Expenses!$B$3:$I$204,OPEX!F$2,FALSE)/VLOOKUP($B109,Barrelmiles!$B$4:$I$205,OPEX!F$2,)</f>
        <v>2.2711423264867811E-3</v>
      </c>
      <c r="G109">
        <f>VLOOKUP($B109,Expenses!$B$3:$I$204,OPEX!G$2,FALSE)/VLOOKUP($B109,Barrelmiles!$B$4:$I$205,OPEX!G$2,)</f>
        <v>2.2788543743734028E-3</v>
      </c>
      <c r="H109">
        <f>VLOOKUP($B109,Expenses!$B$3:$I$204,OPEX!H$2,FALSE)/VLOOKUP($B109,Barrelmiles!$B$4:$I$205,OPEX!H$2,)</f>
        <v>2.3905373002303994E-3</v>
      </c>
      <c r="J109" s="34">
        <f t="shared" si="2"/>
        <v>5.9428561164445982E-2</v>
      </c>
      <c r="K109" s="34">
        <f t="shared" si="2"/>
        <v>-7.3427904061010548E-3</v>
      </c>
      <c r="L109" s="34">
        <f t="shared" si="2"/>
        <v>5.0780459738553815E-2</v>
      </c>
      <c r="M109" s="34">
        <f t="shared" si="2"/>
        <v>5.4348562507509586E-2</v>
      </c>
      <c r="N109" s="34">
        <f t="shared" si="2"/>
        <v>0.10602046118525403</v>
      </c>
    </row>
    <row r="110" spans="1:14" ht="15" customHeight="1" x14ac:dyDescent="0.35">
      <c r="A110" s="33" t="s">
        <v>132</v>
      </c>
      <c r="B110" s="50">
        <v>254</v>
      </c>
      <c r="C110">
        <f>VLOOKUP($B110,Expenses!$B$3:$I$204,OPEX!C$2,FALSE)/VLOOKUP($B110,Barrelmiles!$B$4:$I$205,OPEX!C$2,)</f>
        <v>6.6420162987733435E-3</v>
      </c>
      <c r="D110">
        <f>VLOOKUP($B110,Expenses!$B$3:$I$204,OPEX!D$2,FALSE)/VLOOKUP($B110,Barrelmiles!$B$4:$I$205,OPEX!D$2,)</f>
        <v>7.530869330337633E-3</v>
      </c>
      <c r="E110">
        <f>VLOOKUP($B110,Expenses!$B$3:$I$204,OPEX!E$2,FALSE)/VLOOKUP($B110,Barrelmiles!$B$4:$I$205,OPEX!E$2,)</f>
        <v>9.0957394495215123E-3</v>
      </c>
      <c r="F110">
        <f>VLOOKUP($B110,Expenses!$B$3:$I$204,OPEX!F$2,FALSE)/VLOOKUP($B110,Barrelmiles!$B$4:$I$205,OPEX!F$2,)</f>
        <v>7.9737747615942715E-3</v>
      </c>
      <c r="G110">
        <f>VLOOKUP($B110,Expenses!$B$3:$I$204,OPEX!G$2,FALSE)/VLOOKUP($B110,Barrelmiles!$B$4:$I$205,OPEX!G$2,)</f>
        <v>1.023624574152926E-2</v>
      </c>
      <c r="H110">
        <f>VLOOKUP($B110,Expenses!$B$3:$I$204,OPEX!H$2,FALSE)/VLOOKUP($B110,Barrelmiles!$B$4:$I$205,OPEX!H$2,)</f>
        <v>1.2077432560785988E-2</v>
      </c>
      <c r="J110" s="34">
        <f t="shared" si="2"/>
        <v>0.13382277181831731</v>
      </c>
      <c r="K110" s="34">
        <f t="shared" si="2"/>
        <v>0.36942443986494367</v>
      </c>
      <c r="L110" s="34">
        <f t="shared" si="2"/>
        <v>0.20050514827355648</v>
      </c>
      <c r="M110" s="34">
        <f t="shared" si="2"/>
        <v>0.54113529402505434</v>
      </c>
      <c r="N110" s="34">
        <f t="shared" si="2"/>
        <v>0.81833829028942073</v>
      </c>
    </row>
    <row r="111" spans="1:14" ht="15" customHeight="1" x14ac:dyDescent="0.35">
      <c r="A111" s="33" t="s">
        <v>135</v>
      </c>
      <c r="B111" s="50">
        <v>258</v>
      </c>
      <c r="C111">
        <f>VLOOKUP($B111,Expenses!$B$3:$I$204,OPEX!C$2,FALSE)/VLOOKUP($B111,Barrelmiles!$B$4:$I$205,OPEX!C$2,)</f>
        <v>2.7293231892396913E-3</v>
      </c>
      <c r="D111">
        <f>VLOOKUP($B111,Expenses!$B$3:$I$204,OPEX!D$2,FALSE)/VLOOKUP($B111,Barrelmiles!$B$4:$I$205,OPEX!D$2,)</f>
        <v>2.0557882632200519E-3</v>
      </c>
      <c r="E111">
        <f>VLOOKUP($B111,Expenses!$B$3:$I$204,OPEX!E$2,FALSE)/VLOOKUP($B111,Barrelmiles!$B$4:$I$205,OPEX!E$2,)</f>
        <v>2.3270641873377332E-3</v>
      </c>
      <c r="F111">
        <f>VLOOKUP($B111,Expenses!$B$3:$I$204,OPEX!F$2,FALSE)/VLOOKUP($B111,Barrelmiles!$B$4:$I$205,OPEX!F$2,)</f>
        <v>2.2015096817182807E-3</v>
      </c>
      <c r="G111">
        <f>VLOOKUP($B111,Expenses!$B$3:$I$204,OPEX!G$2,FALSE)/VLOOKUP($B111,Barrelmiles!$B$4:$I$205,OPEX!G$2,)</f>
        <v>2.9011166936491399E-3</v>
      </c>
      <c r="H111">
        <f>VLOOKUP($B111,Expenses!$B$3:$I$204,OPEX!H$2,FALSE)/VLOOKUP($B111,Barrelmiles!$B$4:$I$205,OPEX!H$2,)</f>
        <v>4.7485766077008064E-3</v>
      </c>
      <c r="J111" s="34">
        <f t="shared" si="2"/>
        <v>-0.24677727015805201</v>
      </c>
      <c r="K111" s="34">
        <f t="shared" si="2"/>
        <v>-0.14738415863971593</v>
      </c>
      <c r="L111" s="34">
        <f t="shared" si="2"/>
        <v>-0.19338622468834252</v>
      </c>
      <c r="M111" s="34">
        <f t="shared" si="2"/>
        <v>6.2943628327616713E-2</v>
      </c>
      <c r="N111" s="34">
        <f t="shared" si="2"/>
        <v>0.73983668420873949</v>
      </c>
    </row>
    <row r="112" spans="1:14" ht="15" customHeight="1" x14ac:dyDescent="0.35">
      <c r="A112" s="33" t="s">
        <v>138</v>
      </c>
      <c r="B112" s="50">
        <v>263</v>
      </c>
      <c r="C112">
        <f>VLOOKUP($B112,Expenses!$B$3:$I$204,OPEX!C$2,FALSE)/VLOOKUP($B112,Barrelmiles!$B$4:$I$205,OPEX!C$2,)</f>
        <v>3.8753546706092344E-2</v>
      </c>
      <c r="D112">
        <f>VLOOKUP($B112,Expenses!$B$3:$I$204,OPEX!D$2,FALSE)/VLOOKUP($B112,Barrelmiles!$B$4:$I$205,OPEX!D$2,)</f>
        <v>3.4391854838505646E-2</v>
      </c>
      <c r="E112">
        <f>VLOOKUP($B112,Expenses!$B$3:$I$204,OPEX!E$2,FALSE)/VLOOKUP($B112,Barrelmiles!$B$4:$I$205,OPEX!E$2,)</f>
        <v>4.1889289886139686E-2</v>
      </c>
      <c r="F112">
        <f>VLOOKUP($B112,Expenses!$B$3:$I$204,OPEX!F$2,FALSE)/VLOOKUP($B112,Barrelmiles!$B$4:$I$205,OPEX!F$2,)</f>
        <v>2.750114799030582E-2</v>
      </c>
      <c r="G112">
        <f>VLOOKUP($B112,Expenses!$B$3:$I$204,OPEX!G$2,FALSE)/VLOOKUP($B112,Barrelmiles!$B$4:$I$205,OPEX!G$2,)</f>
        <v>7.660596224494573E-2</v>
      </c>
      <c r="H112">
        <f>VLOOKUP($B112,Expenses!$B$3:$I$204,OPEX!H$2,FALSE)/VLOOKUP($B112,Barrelmiles!$B$4:$I$205,OPEX!H$2,)</f>
        <v>8.6040789995653691E-2</v>
      </c>
      <c r="J112" s="34">
        <f t="shared" si="2"/>
        <v>-0.1125494887130165</v>
      </c>
      <c r="K112" s="34">
        <f t="shared" si="2"/>
        <v>8.0914998666544738E-2</v>
      </c>
      <c r="L112" s="34">
        <f>(F112-$C112)/$C112</f>
        <v>-0.29035790713879522</v>
      </c>
      <c r="M112" s="34">
        <f t="shared" si="2"/>
        <v>0.97674713042207062</v>
      </c>
      <c r="N112" s="34">
        <f t="shared" si="2"/>
        <v>1.2202042731259857</v>
      </c>
    </row>
    <row r="113" spans="1:14" ht="15" customHeight="1" x14ac:dyDescent="0.35">
      <c r="A113" s="33" t="s">
        <v>141</v>
      </c>
      <c r="B113" s="50">
        <v>268</v>
      </c>
      <c r="C113">
        <f>VLOOKUP($B113,Expenses!$B$3:$I$204,OPEX!C$2,FALSE)/VLOOKUP($B113,Barrelmiles!$B$4:$I$205,OPEX!C$2,)</f>
        <v>4.6491167785027076E-3</v>
      </c>
      <c r="D113">
        <f>VLOOKUP($B113,Expenses!$B$3:$I$204,OPEX!D$2,FALSE)/VLOOKUP($B113,Barrelmiles!$B$4:$I$205,OPEX!D$2,)</f>
        <v>4.4430785544349264E-3</v>
      </c>
      <c r="E113">
        <f>VLOOKUP($B113,Expenses!$B$3:$I$204,OPEX!E$2,FALSE)/VLOOKUP($B113,Barrelmiles!$B$4:$I$205,OPEX!E$2,)</f>
        <v>5.6183372493180906E-3</v>
      </c>
      <c r="F113">
        <f>VLOOKUP($B113,Expenses!$B$3:$I$204,OPEX!F$2,FALSE)/VLOOKUP($B113,Barrelmiles!$B$4:$I$205,OPEX!F$2,)</f>
        <v>5.0890690682671201E-3</v>
      </c>
      <c r="G113">
        <f>VLOOKUP($B113,Expenses!$B$3:$I$204,OPEX!G$2,FALSE)/VLOOKUP($B113,Barrelmiles!$B$4:$I$205,OPEX!G$2,)</f>
        <v>4.9791799687741584E-3</v>
      </c>
      <c r="H113">
        <f>VLOOKUP($B113,Expenses!$B$3:$I$204,OPEX!H$2,FALSE)/VLOOKUP($B113,Barrelmiles!$B$4:$I$205,OPEX!H$2,)</f>
        <v>5.4579683794609909E-3</v>
      </c>
      <c r="J113" s="34">
        <f t="shared" si="2"/>
        <v>-4.4317713209634152E-2</v>
      </c>
      <c r="K113" s="34">
        <f t="shared" si="2"/>
        <v>0.20847410744703421</v>
      </c>
      <c r="L113" s="34">
        <f>(F113-$C113)/$C113</f>
        <v>9.4631369940787621E-2</v>
      </c>
      <c r="M113" s="34">
        <f t="shared" si="2"/>
        <v>7.0994816004116529E-2</v>
      </c>
      <c r="N113" s="34">
        <f t="shared" si="2"/>
        <v>0.17397962656011873</v>
      </c>
    </row>
    <row r="114" spans="1:14" ht="15" customHeight="1" x14ac:dyDescent="0.35">
      <c r="A114" s="33" t="s">
        <v>142</v>
      </c>
      <c r="B114" s="50">
        <v>269</v>
      </c>
      <c r="C114">
        <f>VLOOKUP($B114,Expenses!$B$3:$I$204,OPEX!C$2,FALSE)/VLOOKUP($B114,Barrelmiles!$B$4:$I$205,OPEX!C$2,)</f>
        <v>1.3459224334355365E-2</v>
      </c>
      <c r="D114">
        <f>VLOOKUP($B114,Expenses!$B$3:$I$204,OPEX!D$2,FALSE)/VLOOKUP($B114,Barrelmiles!$B$4:$I$205,OPEX!D$2,)</f>
        <v>7.5482056916613971E-3</v>
      </c>
      <c r="E114">
        <f>VLOOKUP($B114,Expenses!$B$3:$I$204,OPEX!E$2,FALSE)/VLOOKUP($B114,Barrelmiles!$B$4:$I$205,OPEX!E$2,)</f>
        <v>9.7569421534588145E-3</v>
      </c>
      <c r="F114">
        <f>VLOOKUP($B114,Expenses!$B$3:$I$204,OPEX!F$2,FALSE)/VLOOKUP($B114,Barrelmiles!$B$4:$I$205,OPEX!F$2,)</f>
        <v>2.363817477713779E-2</v>
      </c>
      <c r="G114">
        <f>VLOOKUP($B114,Expenses!$B$3:$I$204,OPEX!G$2,FALSE)/VLOOKUP($B114,Barrelmiles!$B$4:$I$205,OPEX!G$2,)</f>
        <v>1.6082022896124207E-2</v>
      </c>
      <c r="H114">
        <f>VLOOKUP($B114,Expenses!$B$3:$I$204,OPEX!H$2,FALSE)/VLOOKUP($B114,Barrelmiles!$B$4:$I$205,OPEX!H$2,)</f>
        <v>6.0602657310558701E-2</v>
      </c>
      <c r="J114" s="34">
        <f t="shared" si="2"/>
        <v>-0.43917973992050846</v>
      </c>
      <c r="K114" s="34">
        <f t="shared" si="2"/>
        <v>-0.27507396332240963</v>
      </c>
      <c r="L114" s="34">
        <f t="shared" si="2"/>
        <v>0.75628061394296908</v>
      </c>
      <c r="M114" s="34">
        <f t="shared" si="2"/>
        <v>0.19486996401969567</v>
      </c>
      <c r="N114" s="34">
        <f t="shared" si="2"/>
        <v>3.5026857272797876</v>
      </c>
    </row>
    <row r="115" spans="1:14" ht="16.8" x14ac:dyDescent="0.35">
      <c r="A115" s="33" t="s">
        <v>144</v>
      </c>
      <c r="B115" s="50">
        <v>272</v>
      </c>
      <c r="C115">
        <f>VLOOKUP($B115,Expenses!$B$3:$I$204,OPEX!C$2,FALSE)/VLOOKUP($B115,Barrelmiles!$B$4:$I$205,OPEX!C$2,)</f>
        <v>3.3962654536822587E-3</v>
      </c>
      <c r="D115">
        <f>VLOOKUP($B115,Expenses!$B$3:$I$204,OPEX!D$2,FALSE)/VLOOKUP($B115,Barrelmiles!$B$4:$I$205,OPEX!D$2,)</f>
        <v>4.1031616850609014E-3</v>
      </c>
      <c r="E115">
        <f>VLOOKUP($B115,Expenses!$B$3:$I$204,OPEX!E$2,FALSE)/VLOOKUP($B115,Barrelmiles!$B$4:$I$205,OPEX!E$2,)</f>
        <v>3.3266259505470531E-3</v>
      </c>
      <c r="F115">
        <f>VLOOKUP($B115,Expenses!$B$3:$I$204,OPEX!F$2,FALSE)/VLOOKUP($B115,Barrelmiles!$B$4:$I$205,OPEX!F$2,)</f>
        <v>3.0247707706812753E-3</v>
      </c>
      <c r="G115">
        <f>VLOOKUP($B115,Expenses!$B$3:$I$204,OPEX!G$2,FALSE)/VLOOKUP($B115,Barrelmiles!$B$4:$I$205,OPEX!G$2,)</f>
        <v>3.1377433535691858E-3</v>
      </c>
      <c r="H115">
        <f>VLOOKUP($B115,Expenses!$B$3:$I$204,OPEX!H$2,FALSE)/VLOOKUP($B115,Barrelmiles!$B$4:$I$205,OPEX!H$2,)</f>
        <v>3.4743179234503685E-3</v>
      </c>
      <c r="J115" s="34">
        <f t="shared" si="2"/>
        <v>0.20813927563059595</v>
      </c>
      <c r="K115" s="34">
        <f t="shared" si="2"/>
        <v>-2.0504729116418714E-2</v>
      </c>
      <c r="L115" s="34">
        <f t="shared" si="2"/>
        <v>-0.10938328822271706</v>
      </c>
      <c r="M115" s="34">
        <f t="shared" si="2"/>
        <v>-7.6119521173700119E-2</v>
      </c>
      <c r="N115" s="34">
        <f t="shared" si="2"/>
        <v>2.2981851929001779E-2</v>
      </c>
    </row>
    <row r="116" spans="1:14" ht="16.8" x14ac:dyDescent="0.35">
      <c r="A116" s="33" t="s">
        <v>146</v>
      </c>
      <c r="B116" s="50">
        <v>274</v>
      </c>
      <c r="C116">
        <f>VLOOKUP($B116,Expenses!$B$3:$I$204,OPEX!C$2,FALSE)/VLOOKUP($B116,Barrelmiles!$B$4:$I$205,OPEX!C$2,)</f>
        <v>3.942248344496406E-3</v>
      </c>
      <c r="D116">
        <f>VLOOKUP($B116,Expenses!$B$3:$I$204,OPEX!D$2,FALSE)/VLOOKUP($B116,Barrelmiles!$B$4:$I$205,OPEX!D$2,)</f>
        <v>2.4930345743841439E-3</v>
      </c>
      <c r="E116">
        <f>VLOOKUP($B116,Expenses!$B$3:$I$204,OPEX!E$2,FALSE)/VLOOKUP($B116,Barrelmiles!$B$4:$I$205,OPEX!E$2,)</f>
        <v>2.9592936621034281E-3</v>
      </c>
      <c r="F116">
        <f>VLOOKUP($B116,Expenses!$B$3:$I$204,OPEX!F$2,FALSE)/VLOOKUP($B116,Barrelmiles!$B$4:$I$205,OPEX!F$2,)</f>
        <v>3.6253935846500282E-3</v>
      </c>
      <c r="G116">
        <f>VLOOKUP($B116,Expenses!$B$3:$I$204,OPEX!G$2,FALSE)/VLOOKUP($B116,Barrelmiles!$B$4:$I$205,OPEX!G$2,)</f>
        <v>2.544750275093923E-3</v>
      </c>
      <c r="H116">
        <f>VLOOKUP($B116,Expenses!$B$3:$I$204,OPEX!H$2,FALSE)/VLOOKUP($B116,Barrelmiles!$B$4:$I$205,OPEX!H$2,)</f>
        <v>2.6933287218319207E-3</v>
      </c>
      <c r="J116" s="34">
        <f t="shared" si="2"/>
        <v>-0.36761097817072935</v>
      </c>
      <c r="K116" s="34">
        <f t="shared" si="2"/>
        <v>-0.24933859982850556</v>
      </c>
      <c r="L116" s="34">
        <f t="shared" si="2"/>
        <v>-8.0374124651158591E-2</v>
      </c>
      <c r="M116" s="34">
        <f t="shared" si="2"/>
        <v>-0.35449265172587785</v>
      </c>
      <c r="N116" s="34">
        <f t="shared" si="2"/>
        <v>-0.3168038929886407</v>
      </c>
    </row>
    <row r="117" spans="1:14" ht="16.8" x14ac:dyDescent="0.35">
      <c r="A117" s="33" t="s">
        <v>147</v>
      </c>
      <c r="B117" s="50">
        <v>275</v>
      </c>
      <c r="C117">
        <f>VLOOKUP($B117,Expenses!$B$3:$I$204,OPEX!C$2,FALSE)/VLOOKUP($B117,Barrelmiles!$B$4:$I$205,OPEX!C$2,)</f>
        <v>1.4659979969521095E-3</v>
      </c>
      <c r="D117">
        <f>VLOOKUP($B117,Expenses!$B$3:$I$204,OPEX!D$2,FALSE)/VLOOKUP($B117,Barrelmiles!$B$4:$I$205,OPEX!D$2,)</f>
        <v>1.2942677992126511E-3</v>
      </c>
      <c r="E117">
        <f>VLOOKUP($B117,Expenses!$B$3:$I$204,OPEX!E$2,FALSE)/VLOOKUP($B117,Barrelmiles!$B$4:$I$205,OPEX!E$2,)</f>
        <v>1.1545037818274431E-3</v>
      </c>
      <c r="F117">
        <f>VLOOKUP($B117,Expenses!$B$3:$I$204,OPEX!F$2,FALSE)/VLOOKUP($B117,Barrelmiles!$B$4:$I$205,OPEX!F$2,)</f>
        <v>1.3216435162831499E-3</v>
      </c>
      <c r="G117">
        <f>VLOOKUP($B117,Expenses!$B$3:$I$204,OPEX!G$2,FALSE)/VLOOKUP($B117,Barrelmiles!$B$4:$I$205,OPEX!G$2,)</f>
        <v>1.641788627145766E-3</v>
      </c>
      <c r="H117">
        <f>VLOOKUP($B117,Expenses!$B$3:$I$204,OPEX!H$2,FALSE)/VLOOKUP($B117,Barrelmiles!$B$4:$I$205,OPEX!H$2,)</f>
        <v>2.2632202118956874E-3</v>
      </c>
      <c r="J117" s="34">
        <f t="shared" si="2"/>
        <v>-0.11714217761313109</v>
      </c>
      <c r="K117" s="34">
        <f t="shared" si="2"/>
        <v>-0.21247929108517202</v>
      </c>
      <c r="L117" s="34">
        <f t="shared" si="2"/>
        <v>-9.8468402391463414E-2</v>
      </c>
      <c r="M117" s="34">
        <f t="shared" si="2"/>
        <v>0.11991191704158864</v>
      </c>
      <c r="N117" s="34">
        <f t="shared" si="2"/>
        <v>0.54380852948029035</v>
      </c>
    </row>
    <row r="118" spans="1:14" ht="16.8" x14ac:dyDescent="0.35">
      <c r="A118" s="33" t="s">
        <v>149</v>
      </c>
      <c r="B118" s="50">
        <v>277</v>
      </c>
      <c r="C118">
        <f>VLOOKUP($B118,Expenses!$B$3:$I$204,OPEX!C$2,FALSE)/VLOOKUP($B118,Barrelmiles!$B$4:$I$205,OPEX!C$2,)</f>
        <v>3.8910528364140789E-3</v>
      </c>
      <c r="D118">
        <f>VLOOKUP($B118,Expenses!$B$3:$I$204,OPEX!D$2,FALSE)/VLOOKUP($B118,Barrelmiles!$B$4:$I$205,OPEX!D$2,)</f>
        <v>3.6000635512886403E-3</v>
      </c>
      <c r="E118">
        <f>VLOOKUP($B118,Expenses!$B$3:$I$204,OPEX!E$2,FALSE)/VLOOKUP($B118,Barrelmiles!$B$4:$I$205,OPEX!E$2,)</f>
        <v>2.9270366263393472E-3</v>
      </c>
      <c r="F118">
        <f>VLOOKUP($B118,Expenses!$B$3:$I$204,OPEX!F$2,FALSE)/VLOOKUP($B118,Barrelmiles!$B$4:$I$205,OPEX!F$2,)</f>
        <v>2.8190579523149615E-3</v>
      </c>
      <c r="G118">
        <f>VLOOKUP($B118,Expenses!$B$3:$I$204,OPEX!G$2,FALSE)/VLOOKUP($B118,Barrelmiles!$B$4:$I$205,OPEX!G$2,)</f>
        <v>3.3435139459836402E-3</v>
      </c>
      <c r="H118">
        <f>VLOOKUP($B118,Expenses!$B$3:$I$204,OPEX!H$2,FALSE)/VLOOKUP($B118,Barrelmiles!$B$4:$I$205,OPEX!H$2,)</f>
        <v>3.1571377750888988E-3</v>
      </c>
      <c r="J118" s="34">
        <f t="shared" si="2"/>
        <v>-7.4784202980293854E-2</v>
      </c>
      <c r="K118" s="34">
        <f t="shared" si="2"/>
        <v>-0.24775202255108694</v>
      </c>
      <c r="L118" s="34">
        <f t="shared" si="2"/>
        <v>-0.27550252570896666</v>
      </c>
      <c r="M118" s="34">
        <f t="shared" si="2"/>
        <v>-0.1407174133710917</v>
      </c>
      <c r="N118" s="34">
        <f t="shared" si="2"/>
        <v>-0.18861606155971461</v>
      </c>
    </row>
    <row r="119" spans="1:14" ht="16.8" x14ac:dyDescent="0.35">
      <c r="A119" s="33" t="s">
        <v>150</v>
      </c>
      <c r="B119" s="50">
        <v>278</v>
      </c>
      <c r="C119">
        <f>VLOOKUP($B119,Expenses!$B$3:$I$204,OPEX!C$2,FALSE)/VLOOKUP($B119,Barrelmiles!$B$4:$I$205,OPEX!C$2,)</f>
        <v>3.707889169723051E-3</v>
      </c>
      <c r="D119">
        <f>VLOOKUP($B119,Expenses!$B$3:$I$204,OPEX!D$2,FALSE)/VLOOKUP($B119,Barrelmiles!$B$4:$I$205,OPEX!D$2,)</f>
        <v>4.423838417770996E-3</v>
      </c>
      <c r="E119">
        <f>VLOOKUP($B119,Expenses!$B$3:$I$204,OPEX!E$2,FALSE)/VLOOKUP($B119,Barrelmiles!$B$4:$I$205,OPEX!E$2,)</f>
        <v>3.5635162002050319E-3</v>
      </c>
      <c r="F119">
        <f>VLOOKUP($B119,Expenses!$B$3:$I$204,OPEX!F$2,FALSE)/VLOOKUP($B119,Barrelmiles!$B$4:$I$205,OPEX!F$2,)</f>
        <v>2.3875472278013293E-3</v>
      </c>
      <c r="G119">
        <f>VLOOKUP($B119,Expenses!$B$3:$I$204,OPEX!G$2,FALSE)/VLOOKUP($B119,Barrelmiles!$B$4:$I$205,OPEX!G$2,)</f>
        <v>2.4138226910524201E-3</v>
      </c>
      <c r="H119">
        <f>VLOOKUP($B119,Expenses!$B$3:$I$204,OPEX!H$2,FALSE)/VLOOKUP($B119,Barrelmiles!$B$4:$I$205,OPEX!H$2,)</f>
        <v>1.575135623297389E-3</v>
      </c>
      <c r="J119" s="34">
        <f t="shared" si="2"/>
        <v>0.19308809278714784</v>
      </c>
      <c r="K119" s="34">
        <f t="shared" si="2"/>
        <v>-3.893670034609005E-2</v>
      </c>
      <c r="L119" s="34">
        <f t="shared" si="2"/>
        <v>-0.35608991571351106</v>
      </c>
      <c r="M119" s="34">
        <f t="shared" si="2"/>
        <v>-0.34900354876769069</v>
      </c>
      <c r="N119" s="34">
        <f t="shared" si="2"/>
        <v>-0.57519344532753691</v>
      </c>
    </row>
    <row r="120" spans="1:14" ht="16.8" x14ac:dyDescent="0.35">
      <c r="A120" s="33" t="s">
        <v>151</v>
      </c>
      <c r="B120" s="50">
        <v>279</v>
      </c>
      <c r="C120">
        <f>VLOOKUP($B120,Expenses!$B$3:$I$204,OPEX!C$2,FALSE)/VLOOKUP($B120,Barrelmiles!$B$4:$I$205,OPEX!C$2,)</f>
        <v>5.1658652461173737E-2</v>
      </c>
      <c r="D120">
        <f>VLOOKUP($B120,Expenses!$B$3:$I$204,OPEX!D$2,FALSE)/VLOOKUP($B120,Barrelmiles!$B$4:$I$205,OPEX!D$2,)</f>
        <v>5.0583058619151175E-2</v>
      </c>
      <c r="E120">
        <f>VLOOKUP($B120,Expenses!$B$3:$I$204,OPEX!E$2,FALSE)/VLOOKUP($B120,Barrelmiles!$B$4:$I$205,OPEX!E$2,)</f>
        <v>5.165064230376154E-2</v>
      </c>
      <c r="F120">
        <f>VLOOKUP($B120,Expenses!$B$3:$I$204,OPEX!F$2,FALSE)/VLOOKUP($B120,Barrelmiles!$B$4:$I$205,OPEX!F$2,)</f>
        <v>5.2508649541291412E-2</v>
      </c>
      <c r="G120">
        <f>VLOOKUP($B120,Expenses!$B$3:$I$204,OPEX!G$2,FALSE)/VLOOKUP($B120,Barrelmiles!$B$4:$I$205,OPEX!G$2,)</f>
        <v>5.5893341891737433E-2</v>
      </c>
      <c r="H120">
        <f>VLOOKUP($B120,Expenses!$B$3:$I$204,OPEX!H$2,FALSE)/VLOOKUP($B120,Barrelmiles!$B$4:$I$205,OPEX!H$2,)</f>
        <v>5.6838575062959321E-2</v>
      </c>
      <c r="J120" s="34">
        <f t="shared" si="2"/>
        <v>-2.0821174978014979E-2</v>
      </c>
      <c r="K120" s="34">
        <f t="shared" si="2"/>
        <v>-1.5505935657569663E-4</v>
      </c>
      <c r="L120" s="34">
        <f t="shared" si="2"/>
        <v>1.6454108646301334E-2</v>
      </c>
      <c r="M120" s="34">
        <f t="shared" si="2"/>
        <v>8.1974446270089152E-2</v>
      </c>
      <c r="N120" s="34">
        <f t="shared" si="2"/>
        <v>0.10027212006117997</v>
      </c>
    </row>
    <row r="121" spans="1:14" ht="16.8" x14ac:dyDescent="0.35">
      <c r="A121" s="33" t="s">
        <v>152</v>
      </c>
      <c r="B121" s="50">
        <v>280</v>
      </c>
      <c r="C121">
        <f>VLOOKUP($B121,Expenses!$B$3:$I$204,OPEX!C$2,FALSE)/VLOOKUP($B121,Barrelmiles!$B$4:$I$205,OPEX!C$2,)</f>
        <v>2.0129024813657281E-3</v>
      </c>
      <c r="D121">
        <f>VLOOKUP($B121,Expenses!$B$3:$I$204,OPEX!D$2,FALSE)/VLOOKUP($B121,Barrelmiles!$B$4:$I$205,OPEX!D$2,)</f>
        <v>2.1457305363254803E-3</v>
      </c>
      <c r="E121">
        <f>VLOOKUP($B121,Expenses!$B$3:$I$204,OPEX!E$2,FALSE)/VLOOKUP($B121,Barrelmiles!$B$4:$I$205,OPEX!E$2,)</f>
        <v>2.4397867044388378E-3</v>
      </c>
      <c r="F121">
        <f>VLOOKUP($B121,Expenses!$B$3:$I$204,OPEX!F$2,FALSE)/VLOOKUP($B121,Barrelmiles!$B$4:$I$205,OPEX!F$2,)</f>
        <v>2.8749413447460206E-3</v>
      </c>
      <c r="G121">
        <f>VLOOKUP($B121,Expenses!$B$3:$I$204,OPEX!G$2,FALSE)/VLOOKUP($B121,Barrelmiles!$B$4:$I$205,OPEX!G$2,)</f>
        <v>2.0993437192702623E-3</v>
      </c>
      <c r="H121">
        <f>VLOOKUP($B121,Expenses!$B$3:$I$204,OPEX!H$2,FALSE)/VLOOKUP($B121,Barrelmiles!$B$4:$I$205,OPEX!H$2,)</f>
        <v>2.6868121241066449E-3</v>
      </c>
      <c r="J121" s="34">
        <f t="shared" si="2"/>
        <v>6.5988320939239009E-2</v>
      </c>
      <c r="K121" s="34">
        <f t="shared" si="2"/>
        <v>0.21207397130509487</v>
      </c>
      <c r="L121" s="34">
        <f t="shared" si="2"/>
        <v>0.42825664499922039</v>
      </c>
      <c r="M121" s="34">
        <f t="shared" si="2"/>
        <v>4.2943579584583232E-2</v>
      </c>
      <c r="N121" s="34">
        <f t="shared" si="2"/>
        <v>0.33479497838547939</v>
      </c>
    </row>
    <row r="122" spans="1:14" ht="16.8" x14ac:dyDescent="0.35">
      <c r="A122" s="33" t="s">
        <v>159</v>
      </c>
      <c r="B122" s="50">
        <v>289</v>
      </c>
      <c r="C122">
        <f>VLOOKUP($B122,Expenses!$B$3:$I$204,OPEX!C$2,FALSE)/VLOOKUP($B122,Barrelmiles!$B$4:$I$205,OPEX!C$2,)</f>
        <v>2.0719494695141602E-3</v>
      </c>
      <c r="D122">
        <f>VLOOKUP($B122,Expenses!$B$3:$I$204,OPEX!D$2,FALSE)/VLOOKUP($B122,Barrelmiles!$B$4:$I$205,OPEX!D$2,)</f>
        <v>1.8930440884820415E-3</v>
      </c>
      <c r="E122">
        <f>VLOOKUP($B122,Expenses!$B$3:$I$204,OPEX!E$2,FALSE)/VLOOKUP($B122,Barrelmiles!$B$4:$I$205,OPEX!E$2,)</f>
        <v>2.1819586886608093E-3</v>
      </c>
      <c r="F122">
        <f>VLOOKUP($B122,Expenses!$B$3:$I$204,OPEX!F$2,FALSE)/VLOOKUP($B122,Barrelmiles!$B$4:$I$205,OPEX!F$2,)</f>
        <v>1.9536923421521342E-3</v>
      </c>
      <c r="G122">
        <f>VLOOKUP($B122,Expenses!$B$3:$I$204,OPEX!G$2,FALSE)/VLOOKUP($B122,Barrelmiles!$B$4:$I$205,OPEX!G$2,)</f>
        <v>1.9020607423660661E-3</v>
      </c>
      <c r="H122">
        <f>VLOOKUP($B122,Expenses!$B$3:$I$204,OPEX!H$2,FALSE)/VLOOKUP($B122,Barrelmiles!$B$4:$I$205,OPEX!H$2,)</f>
        <v>2.0345834711218021E-3</v>
      </c>
      <c r="J122" s="34">
        <f t="shared" ref="J122:N124" si="3">(D122-$C122)/$C122</f>
        <v>-8.6346401620532365E-2</v>
      </c>
      <c r="K122" s="34">
        <f t="shared" si="3"/>
        <v>5.3094547316563906E-2</v>
      </c>
      <c r="L122" s="34">
        <f t="shared" si="3"/>
        <v>-5.7075295079351239E-2</v>
      </c>
      <c r="M122" s="34">
        <f t="shared" si="3"/>
        <v>-8.1994628560092431E-2</v>
      </c>
      <c r="N122" s="34">
        <f t="shared" si="3"/>
        <v>-1.803422281389894E-2</v>
      </c>
    </row>
    <row r="123" spans="1:14" ht="16.8" x14ac:dyDescent="0.35">
      <c r="A123" s="33" t="s">
        <v>161</v>
      </c>
      <c r="B123" s="50">
        <v>292</v>
      </c>
      <c r="C123">
        <f>VLOOKUP($B123,Expenses!$B$3:$I$204,OPEX!C$2,FALSE)/VLOOKUP($B123,Barrelmiles!$B$4:$I$205,OPEX!C$2,)</f>
        <v>1.6826222851753506E-2</v>
      </c>
      <c r="D123">
        <f>VLOOKUP($B123,Expenses!$B$3:$I$204,OPEX!D$2,FALSE)/VLOOKUP($B123,Barrelmiles!$B$4:$I$205,OPEX!D$2,)</f>
        <v>9.7202227893579771E-3</v>
      </c>
      <c r="E123">
        <f>VLOOKUP($B123,Expenses!$B$3:$I$204,OPEX!E$2,FALSE)/VLOOKUP($B123,Barrelmiles!$B$4:$I$205,OPEX!E$2,)</f>
        <v>1.1588012859193933E-2</v>
      </c>
      <c r="F123">
        <f>VLOOKUP($B123,Expenses!$B$3:$I$204,OPEX!F$2,FALSE)/VLOOKUP($B123,Barrelmiles!$B$4:$I$205,OPEX!F$2,)</f>
        <v>1.1922745523012151E-2</v>
      </c>
      <c r="G123">
        <f>VLOOKUP($B123,Expenses!$B$3:$I$204,OPEX!G$2,FALSE)/VLOOKUP($B123,Barrelmiles!$B$4:$I$205,OPEX!G$2,)</f>
        <v>2.2077257953834865E-2</v>
      </c>
      <c r="H123">
        <f>VLOOKUP($B123,Expenses!$B$3:$I$204,OPEX!H$2,FALSE)/VLOOKUP($B123,Barrelmiles!$B$4:$I$205,OPEX!H$2,)</f>
        <v>9.3144297416967708E-3</v>
      </c>
      <c r="J123" s="34">
        <f t="shared" si="3"/>
        <v>-0.42231700631820607</v>
      </c>
      <c r="K123" s="34">
        <f t="shared" si="3"/>
        <v>-0.31131229145783512</v>
      </c>
      <c r="L123" s="34">
        <f t="shared" si="3"/>
        <v>-0.29141877960033974</v>
      </c>
      <c r="M123" s="34">
        <f t="shared" si="3"/>
        <v>0.31207450111325097</v>
      </c>
      <c r="N123" s="34">
        <f t="shared" si="3"/>
        <v>-0.44643371101399093</v>
      </c>
    </row>
    <row r="124" spans="1:14" ht="16.8" x14ac:dyDescent="0.35">
      <c r="A124" s="33" t="s">
        <v>168</v>
      </c>
      <c r="B124" s="50">
        <v>299</v>
      </c>
      <c r="C124">
        <f>VLOOKUP($B124,Expenses!$B$3:$I$204,OPEX!C$2,FALSE)/VLOOKUP($B124,Barrelmiles!$B$4:$I$205,OPEX!C$2,)</f>
        <v>1.9709959027291783E-2</v>
      </c>
      <c r="D124">
        <f>VLOOKUP($B124,Expenses!$B$3:$I$204,OPEX!D$2,FALSE)/VLOOKUP($B124,Barrelmiles!$B$4:$I$205,OPEX!D$2,)</f>
        <v>6.9295548488439588E-3</v>
      </c>
      <c r="E124">
        <f>VLOOKUP($B124,Expenses!$B$3:$I$204,OPEX!E$2,FALSE)/VLOOKUP($B124,Barrelmiles!$B$4:$I$205,OPEX!E$2,)</f>
        <v>6.5184553286126842E-3</v>
      </c>
      <c r="F124">
        <f>VLOOKUP($B124,Expenses!$B$3:$I$204,OPEX!F$2,FALSE)/VLOOKUP($B124,Barrelmiles!$B$4:$I$205,OPEX!F$2,)</f>
        <v>5.4561459842106278E-3</v>
      </c>
      <c r="G124">
        <f>VLOOKUP($B124,Expenses!$B$3:$I$204,OPEX!G$2,FALSE)/VLOOKUP($B124,Barrelmiles!$B$4:$I$205,OPEX!G$2,)</f>
        <v>6.9227526422222813E-3</v>
      </c>
      <c r="H124">
        <f>VLOOKUP($B124,Expenses!$B$3:$I$204,OPEX!H$2,FALSE)/VLOOKUP($B124,Barrelmiles!$B$4:$I$205,OPEX!H$2,)</f>
        <v>7.9418560064038989E-3</v>
      </c>
      <c r="J124" s="34">
        <f t="shared" si="3"/>
        <v>-0.64842368067590539</v>
      </c>
      <c r="K124" s="34">
        <f t="shared" si="3"/>
        <v>-0.66928113246776533</v>
      </c>
      <c r="L124" s="34">
        <f t="shared" si="3"/>
        <v>-0.72317821784126146</v>
      </c>
      <c r="M124" s="34">
        <f t="shared" si="3"/>
        <v>-0.6487687958845294</v>
      </c>
      <c r="N124" s="34">
        <f t="shared" si="3"/>
        <v>-0.59706379930029019</v>
      </c>
    </row>
    <row r="127" spans="1:14" x14ac:dyDescent="0.35">
      <c r="I127" s="30"/>
    </row>
    <row r="128" spans="1:14" x14ac:dyDescent="0.35">
      <c r="I128" s="30"/>
    </row>
    <row r="136" spans="9:9" x14ac:dyDescent="0.35">
      <c r="I136" s="30"/>
    </row>
    <row r="137" spans="9:9" x14ac:dyDescent="0.35">
      <c r="I137" s="30"/>
    </row>
    <row r="146" spans="9:9" x14ac:dyDescent="0.35">
      <c r="I146" s="30"/>
    </row>
  </sheetData>
  <mergeCells count="1">
    <mergeCell ref="J1:N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8"/>
  <sheetViews>
    <sheetView topLeftCell="A112" workbookViewId="0">
      <selection activeCell="A8" sqref="A8"/>
    </sheetView>
  </sheetViews>
  <sheetFormatPr defaultColWidth="10.33203125" defaultRowHeight="15" x14ac:dyDescent="0.35"/>
  <cols>
    <col min="1" max="1" width="50.6640625" bestFit="1" customWidth="1"/>
    <col min="2" max="2" width="5.109375" bestFit="1" customWidth="1"/>
    <col min="3" max="3" width="11.5546875" bestFit="1" customWidth="1"/>
    <col min="9" max="9" width="5.33203125" customWidth="1"/>
    <col min="10" max="10" width="18.88671875" customWidth="1"/>
    <col min="11" max="13" width="18.88671875" bestFit="1" customWidth="1"/>
    <col min="14" max="14" width="18.88671875" customWidth="1"/>
    <col min="15" max="15" width="15.6640625" customWidth="1"/>
    <col min="16" max="16" width="23.88671875" customWidth="1"/>
    <col min="17" max="17" width="8.33203125" bestFit="1" customWidth="1"/>
    <col min="18" max="18" width="19.109375" customWidth="1"/>
    <col min="19" max="19" width="18.6640625" customWidth="1"/>
    <col min="20" max="20" width="24" customWidth="1"/>
    <col min="21" max="21" width="20.44140625" customWidth="1"/>
    <col min="22" max="22" width="27.88671875" customWidth="1"/>
  </cols>
  <sheetData>
    <row r="1" spans="1:14" ht="19.2" x14ac:dyDescent="0.35">
      <c r="A1" s="25" t="s">
        <v>380</v>
      </c>
      <c r="B1" s="41"/>
      <c r="C1" s="41"/>
      <c r="D1" s="41"/>
      <c r="E1" s="41"/>
      <c r="F1" s="41"/>
      <c r="J1" s="76" t="s">
        <v>249</v>
      </c>
      <c r="K1" s="76"/>
      <c r="L1" s="76"/>
      <c r="M1" s="76"/>
      <c r="N1" s="76"/>
    </row>
    <row r="2" spans="1:14" x14ac:dyDescent="0.35">
      <c r="C2">
        <v>3</v>
      </c>
      <c r="D2">
        <v>4</v>
      </c>
      <c r="E2">
        <v>5</v>
      </c>
      <c r="F2">
        <v>6</v>
      </c>
      <c r="G2">
        <v>7</v>
      </c>
      <c r="H2">
        <v>8</v>
      </c>
    </row>
    <row r="3" spans="1:14" ht="19.2" x14ac:dyDescent="0.35">
      <c r="A3" s="25" t="s">
        <v>244</v>
      </c>
      <c r="B3" s="25" t="s">
        <v>245</v>
      </c>
      <c r="C3" s="39">
        <v>2009</v>
      </c>
      <c r="D3" s="39">
        <v>2010</v>
      </c>
      <c r="E3" s="39">
        <v>2011</v>
      </c>
      <c r="F3" s="39">
        <v>2012</v>
      </c>
      <c r="G3" s="39">
        <v>2013</v>
      </c>
      <c r="H3" s="39">
        <v>2014</v>
      </c>
      <c r="I3" s="39"/>
      <c r="J3" s="39">
        <v>2010</v>
      </c>
      <c r="K3" s="39">
        <v>2011</v>
      </c>
      <c r="L3" s="39">
        <v>2012</v>
      </c>
      <c r="M3" s="39">
        <v>2013</v>
      </c>
      <c r="N3" s="39">
        <v>2014</v>
      </c>
    </row>
    <row r="4" spans="1:14" ht="15" customHeight="1" x14ac:dyDescent="0.35">
      <c r="A4" s="33" t="s">
        <v>2</v>
      </c>
      <c r="B4" s="50">
        <v>15</v>
      </c>
      <c r="C4">
        <f>(VLOOKUP($B4,Property!$B$3:$I$204,CAPEX!C$2,FALSE)-VLOOKUP($B4,Accdper!$B$3:$I$204,CAPEX!C$2,FALSE))/VLOOKUP($B4,Barrelmiles!$B$4:$I$205,CAPEX!C$2,FALSE)</f>
        <v>1.2398590299894825E-2</v>
      </c>
      <c r="D4">
        <f>(VLOOKUP($B4,Property!$B$3:$I$204,CAPEX!D$2,FALSE)-VLOOKUP($B4,Accdper!$B$3:$I$204,CAPEX!D$2,FALSE))/VLOOKUP($B4,Barrelmiles!$B$4:$I$205,CAPEX!D$2,FALSE)</f>
        <v>1.2062140257528711E-2</v>
      </c>
      <c r="E4">
        <f>(VLOOKUP($B4,Property!$B$3:$I$204,CAPEX!E$2,FALSE)-VLOOKUP($B4,Accdper!$B$3:$I$204,CAPEX!E$2,FALSE))/VLOOKUP($B4,Barrelmiles!$B$4:$I$205,CAPEX!E$2,FALSE)</f>
        <v>1.4197655595421745E-2</v>
      </c>
      <c r="F4">
        <f>(VLOOKUP($B4,Property!$B$3:$I$204,CAPEX!F$2,FALSE)-VLOOKUP($B4,Accdper!$B$3:$I$204,CAPEX!F$2,FALSE))/VLOOKUP($B4,Barrelmiles!$B$4:$I$205,CAPEX!F$2,FALSE)</f>
        <v>1.6989461361256224E-2</v>
      </c>
      <c r="G4">
        <f>(VLOOKUP($B4,Property!$B$3:$I$204,CAPEX!G$2,FALSE)-VLOOKUP($B4,Accdper!$B$3:$I$204,CAPEX!G$2,FALSE))/VLOOKUP($B4,Barrelmiles!$B$4:$I$205,CAPEX!G$2,FALSE)</f>
        <v>2.2692746403153094E-2</v>
      </c>
      <c r="H4">
        <f>(VLOOKUP($B4,Property!$B$3:$I$204,CAPEX!H$2,FALSE)-VLOOKUP($B4,Accdper!$B$3:$I$204,CAPEX!H$2,FALSE))/VLOOKUP($B4,Barrelmiles!$B$4:$I$205,CAPEX!H$2,FALSE)</f>
        <v>2.8400127103853926E-2</v>
      </c>
      <c r="J4" s="34">
        <f>IF(ISERROR((D4-$C4)/$C4),0,(D4-$C4)/$C4)</f>
        <v>-2.7136152919656393E-2</v>
      </c>
      <c r="K4" s="34">
        <f t="shared" ref="K4:N65" si="0">IF(ISERROR((E4-$C4)/$C4),0,(E4-$C4)/$C4)</f>
        <v>0.14510240696816804</v>
      </c>
      <c r="L4" s="34">
        <f t="shared" si="0"/>
        <v>0.37027363194671753</v>
      </c>
      <c r="M4" s="34">
        <f t="shared" si="0"/>
        <v>0.8302682687519396</v>
      </c>
      <c r="N4" s="34">
        <f t="shared" si="0"/>
        <v>1.2905932381760239</v>
      </c>
    </row>
    <row r="5" spans="1:14" ht="15" customHeight="1" x14ac:dyDescent="0.35">
      <c r="A5" s="33" t="s">
        <v>4</v>
      </c>
      <c r="B5" s="50">
        <v>22</v>
      </c>
      <c r="C5">
        <f>(VLOOKUP($B5,Property!$B$3:$I$204,CAPEX!C$2,FALSE)-VLOOKUP($B5,Accdper!$B$3:$I$204,CAPEX!C$2,FALSE))/VLOOKUP($B5,Barrelmiles!$B$4:$I$205,CAPEX!C$2,FALSE)</f>
        <v>5.5250296772745983E-3</v>
      </c>
      <c r="D5">
        <f>(VLOOKUP($B5,Property!$B$3:$I$204,CAPEX!D$2,FALSE)-VLOOKUP($B5,Accdper!$B$3:$I$204,CAPEX!D$2,FALSE))/VLOOKUP($B5,Barrelmiles!$B$4:$I$205,CAPEX!D$2,FALSE)</f>
        <v>3.2386732776583205E-3</v>
      </c>
      <c r="E5">
        <f>(VLOOKUP($B5,Property!$B$3:$I$204,CAPEX!E$2,FALSE)-VLOOKUP($B5,Accdper!$B$3:$I$204,CAPEX!E$2,FALSE))/VLOOKUP($B5,Barrelmiles!$B$4:$I$205,CAPEX!E$2,FALSE)</f>
        <v>3.5835730275194399E-3</v>
      </c>
      <c r="F5">
        <f>(VLOOKUP($B5,Property!$B$3:$I$204,CAPEX!F$2,FALSE)-VLOOKUP($B5,Accdper!$B$3:$I$204,CAPEX!F$2,FALSE))/VLOOKUP($B5,Barrelmiles!$B$4:$I$205,CAPEX!F$2,FALSE)</f>
        <v>4.2645988250197614E-3</v>
      </c>
      <c r="G5">
        <f>(VLOOKUP($B5,Property!$B$3:$I$204,CAPEX!G$2,FALSE)-VLOOKUP($B5,Accdper!$B$3:$I$204,CAPEX!G$2,FALSE))/VLOOKUP($B5,Barrelmiles!$B$4:$I$205,CAPEX!G$2,FALSE)</f>
        <v>6.1135857373925502E-3</v>
      </c>
      <c r="H5">
        <f>(VLOOKUP($B5,Property!$B$3:$I$204,CAPEX!H$2,FALSE)-VLOOKUP($B5,Accdper!$B$3:$I$204,CAPEX!H$2,FALSE))/VLOOKUP($B5,Barrelmiles!$B$4:$I$205,CAPEX!H$2,FALSE)</f>
        <v>1.0786872514331447E-2</v>
      </c>
      <c r="J5" s="34">
        <f t="shared" ref="J5:N66" si="1">IF(ISERROR((D5-$C5)/$C5),0,(D5-$C5)/$C5)</f>
        <v>-0.4138179400231019</v>
      </c>
      <c r="K5" s="34">
        <f t="shared" si="0"/>
        <v>-0.35139298124328727</v>
      </c>
      <c r="L5" s="34">
        <f t="shared" si="0"/>
        <v>-0.22813105555599217</v>
      </c>
      <c r="M5" s="34">
        <f t="shared" si="0"/>
        <v>0.10652541153557685</v>
      </c>
      <c r="N5" s="34">
        <f t="shared" si="0"/>
        <v>0.95236462868239735</v>
      </c>
    </row>
    <row r="6" spans="1:14" ht="15" customHeight="1" x14ac:dyDescent="0.35">
      <c r="A6" s="33" t="s">
        <v>5</v>
      </c>
      <c r="B6" s="50">
        <v>27</v>
      </c>
      <c r="C6">
        <f>(VLOOKUP($B6,Property!$B$3:$I$204,CAPEX!C$2,FALSE)-VLOOKUP($B6,Accdper!$B$3:$I$204,CAPEX!C$2,FALSE))/VLOOKUP($B6,Barrelmiles!$B$4:$I$205,CAPEX!C$2,FALSE)</f>
        <v>1.6981740248548387E-3</v>
      </c>
      <c r="D6">
        <f>(VLOOKUP($B6,Property!$B$3:$I$204,CAPEX!D$2,FALSE)-VLOOKUP($B6,Accdper!$B$3:$I$204,CAPEX!D$2,FALSE))/VLOOKUP($B6,Barrelmiles!$B$4:$I$205,CAPEX!D$2,FALSE)</f>
        <v>1.1164264538427787E-3</v>
      </c>
      <c r="E6">
        <f>(VLOOKUP($B6,Property!$B$3:$I$204,CAPEX!E$2,FALSE)-VLOOKUP($B6,Accdper!$B$3:$I$204,CAPEX!E$2,FALSE))/VLOOKUP($B6,Barrelmiles!$B$4:$I$205,CAPEX!E$2,FALSE)</f>
        <v>1.6674556327882072E-3</v>
      </c>
      <c r="F6">
        <f>(VLOOKUP($B6,Property!$B$3:$I$204,CAPEX!F$2,FALSE)-VLOOKUP($B6,Accdper!$B$3:$I$204,CAPEX!F$2,FALSE))/VLOOKUP($B6,Barrelmiles!$B$4:$I$205,CAPEX!F$2,FALSE)</f>
        <v>3.3261819238991396E-3</v>
      </c>
      <c r="G6">
        <f>(VLOOKUP($B6,Property!$B$3:$I$204,CAPEX!G$2,FALSE)-VLOOKUP($B6,Accdper!$B$3:$I$204,CAPEX!G$2,FALSE))/VLOOKUP($B6,Barrelmiles!$B$4:$I$205,CAPEX!G$2,FALSE)</f>
        <v>2.1516337186587575E-3</v>
      </c>
      <c r="H6">
        <f>(VLOOKUP($B6,Property!$B$3:$I$204,CAPEX!H$2,FALSE)-VLOOKUP($B6,Accdper!$B$3:$I$204,CAPEX!H$2,FALSE))/VLOOKUP($B6,Barrelmiles!$B$4:$I$205,CAPEX!H$2,FALSE)</f>
        <v>5.5680551037903285E-3</v>
      </c>
      <c r="J6" s="34">
        <f t="shared" si="1"/>
        <v>-0.34257241160062396</v>
      </c>
      <c r="K6" s="34">
        <f t="shared" si="0"/>
        <v>-1.8089071919032133E-2</v>
      </c>
      <c r="L6" s="34">
        <f t="shared" si="0"/>
        <v>0.95868142794344324</v>
      </c>
      <c r="M6" s="34">
        <f t="shared" si="0"/>
        <v>0.2670278117360092</v>
      </c>
      <c r="N6" s="34">
        <f t="shared" si="0"/>
        <v>2.2788483525805256</v>
      </c>
    </row>
    <row r="7" spans="1:14" ht="15" customHeight="1" x14ac:dyDescent="0.35">
      <c r="A7" s="33" t="s">
        <v>6</v>
      </c>
      <c r="B7" s="50">
        <v>30</v>
      </c>
      <c r="C7">
        <f>(VLOOKUP($B7,Property!$B$3:$I$204,CAPEX!C$2,FALSE)-VLOOKUP($B7,Accdper!$B$3:$I$204,CAPEX!C$2,FALSE))/VLOOKUP($B7,Barrelmiles!$B$4:$I$205,CAPEX!C$2,FALSE)</f>
        <v>6.2190165934731312E-2</v>
      </c>
      <c r="D7">
        <f>(VLOOKUP($B7,Property!$B$3:$I$204,CAPEX!D$2,FALSE)-VLOOKUP($B7,Accdper!$B$3:$I$204,CAPEX!D$2,FALSE))/VLOOKUP($B7,Barrelmiles!$B$4:$I$205,CAPEX!D$2,FALSE)</f>
        <v>4.4147026839695701E-2</v>
      </c>
      <c r="E7">
        <f>(VLOOKUP($B7,Property!$B$3:$I$204,CAPEX!E$2,FALSE)-VLOOKUP($B7,Accdper!$B$3:$I$204,CAPEX!E$2,FALSE))/VLOOKUP($B7,Barrelmiles!$B$4:$I$205,CAPEX!E$2,FALSE)</f>
        <v>4.1025641194031556E-2</v>
      </c>
      <c r="F7">
        <f>(VLOOKUP($B7,Property!$B$3:$I$204,CAPEX!F$2,FALSE)-VLOOKUP($B7,Accdper!$B$3:$I$204,CAPEX!F$2,FALSE))/VLOOKUP($B7,Barrelmiles!$B$4:$I$205,CAPEX!F$2,FALSE)</f>
        <v>6.5962783473900929E-2</v>
      </c>
      <c r="G7">
        <f>(VLOOKUP($B7,Property!$B$3:$I$204,CAPEX!G$2,FALSE)-VLOOKUP($B7,Accdper!$B$3:$I$204,CAPEX!G$2,FALSE))/VLOOKUP($B7,Barrelmiles!$B$4:$I$205,CAPEX!G$2,FALSE)</f>
        <v>7.8004081420624052E-2</v>
      </c>
      <c r="H7">
        <f>(VLOOKUP($B7,Property!$B$3:$I$204,CAPEX!H$2,FALSE)-VLOOKUP($B7,Accdper!$B$3:$I$204,CAPEX!H$2,FALSE))/VLOOKUP($B7,Barrelmiles!$B$4:$I$205,CAPEX!H$2,FALSE)</f>
        <v>2.9134837846753043E-2</v>
      </c>
      <c r="J7" s="34">
        <f t="shared" si="1"/>
        <v>-0.2901284925653988</v>
      </c>
      <c r="K7" s="34">
        <f t="shared" si="0"/>
        <v>-0.34031947692360176</v>
      </c>
      <c r="L7" s="34">
        <f t="shared" si="0"/>
        <v>6.0662606096420234E-2</v>
      </c>
      <c r="M7" s="34">
        <f t="shared" si="0"/>
        <v>0.25428321742201931</v>
      </c>
      <c r="N7" s="34">
        <f t="shared" si="0"/>
        <v>-0.53152017832963971</v>
      </c>
    </row>
    <row r="8" spans="1:14" ht="15" customHeight="1" x14ac:dyDescent="0.35">
      <c r="A8" s="33" t="s">
        <v>7</v>
      </c>
      <c r="B8" s="50">
        <v>31</v>
      </c>
      <c r="C8">
        <f>(VLOOKUP($B8,Property!$B$3:$I$204,CAPEX!C$2,FALSE)-VLOOKUP($B8,Accdper!$B$3:$I$204,CAPEX!C$2,FALSE))/VLOOKUP($B8,Barrelmiles!$B$4:$I$205,CAPEX!C$2,FALSE)</f>
        <v>0.14234866663276916</v>
      </c>
      <c r="D8">
        <f>(VLOOKUP($B8,Property!$B$3:$I$204,CAPEX!D$2,FALSE)-VLOOKUP($B8,Accdper!$B$3:$I$204,CAPEX!D$2,FALSE))/VLOOKUP($B8,Barrelmiles!$B$4:$I$205,CAPEX!D$2,FALSE)</f>
        <v>7.3230297566123301E-2</v>
      </c>
      <c r="E8">
        <f>(VLOOKUP($B8,Property!$B$3:$I$204,CAPEX!E$2,FALSE)-VLOOKUP($B8,Accdper!$B$3:$I$204,CAPEX!E$2,FALSE))/VLOOKUP($B8,Barrelmiles!$B$4:$I$205,CAPEX!E$2,FALSE)</f>
        <v>5.7158470490664956E-2</v>
      </c>
      <c r="F8">
        <f>(VLOOKUP($B8,Property!$B$3:$I$204,CAPEX!F$2,FALSE)-VLOOKUP($B8,Accdper!$B$3:$I$204,CAPEX!F$2,FALSE))/VLOOKUP($B8,Barrelmiles!$B$4:$I$205,CAPEX!F$2,FALSE)</f>
        <v>4.5455537616835552E-2</v>
      </c>
      <c r="G8">
        <f>(VLOOKUP($B8,Property!$B$3:$I$204,CAPEX!G$2,FALSE)-VLOOKUP($B8,Accdper!$B$3:$I$204,CAPEX!G$2,FALSE))/VLOOKUP($B8,Barrelmiles!$B$4:$I$205,CAPEX!G$2,FALSE)</f>
        <v>3.4258685108477863E-2</v>
      </c>
      <c r="H8">
        <f>(VLOOKUP($B8,Property!$B$3:$I$204,CAPEX!H$2,FALSE)-VLOOKUP($B8,Accdper!$B$3:$I$204,CAPEX!H$2,FALSE))/VLOOKUP($B8,Barrelmiles!$B$4:$I$205,CAPEX!H$2,FALSE)</f>
        <v>4.3965019201254223E-2</v>
      </c>
      <c r="J8" s="34">
        <f t="shared" si="1"/>
        <v>-0.48555684223553219</v>
      </c>
      <c r="K8" s="34">
        <f t="shared" si="0"/>
        <v>-0.59846149709205021</v>
      </c>
      <c r="L8" s="34">
        <f t="shared" si="0"/>
        <v>-0.68067465124839099</v>
      </c>
      <c r="M8" s="34">
        <f t="shared" si="0"/>
        <v>-0.7593325886440625</v>
      </c>
      <c r="N8" s="34">
        <f t="shared" si="0"/>
        <v>-0.69114554957739704</v>
      </c>
    </row>
    <row r="9" spans="1:14" ht="15" customHeight="1" x14ac:dyDescent="0.35">
      <c r="A9" s="33" t="s">
        <v>10</v>
      </c>
      <c r="B9" s="50">
        <v>34</v>
      </c>
      <c r="C9">
        <f>(VLOOKUP($B9,Property!$B$3:$I$204,CAPEX!C$2,FALSE)-VLOOKUP($B9,Accdper!$B$3:$I$204,CAPEX!C$2,FALSE))/VLOOKUP($B9,Barrelmiles!$B$4:$I$205,CAPEX!C$2,FALSE)</f>
        <v>1.4309246641057986E-2</v>
      </c>
      <c r="D9">
        <f>(VLOOKUP($B9,Property!$B$3:$I$204,CAPEX!D$2,FALSE)-VLOOKUP($B9,Accdper!$B$3:$I$204,CAPEX!D$2,FALSE))/VLOOKUP($B9,Barrelmiles!$B$4:$I$205,CAPEX!D$2,FALSE)</f>
        <v>1.5285060688233976E-2</v>
      </c>
      <c r="E9">
        <f>(VLOOKUP($B9,Property!$B$3:$I$204,CAPEX!E$2,FALSE)-VLOOKUP($B9,Accdper!$B$3:$I$204,CAPEX!E$2,FALSE))/VLOOKUP($B9,Barrelmiles!$B$4:$I$205,CAPEX!E$2,FALSE)</f>
        <v>1.4685674872603771E-2</v>
      </c>
      <c r="F9">
        <f>(VLOOKUP($B9,Property!$B$3:$I$204,CAPEX!F$2,FALSE)-VLOOKUP($B9,Accdper!$B$3:$I$204,CAPEX!F$2,FALSE))/VLOOKUP($B9,Barrelmiles!$B$4:$I$205,CAPEX!F$2,FALSE)</f>
        <v>1.3951580721410149E-2</v>
      </c>
      <c r="G9">
        <f>(VLOOKUP($B9,Property!$B$3:$I$204,CAPEX!G$2,FALSE)-VLOOKUP($B9,Accdper!$B$3:$I$204,CAPEX!G$2,FALSE))/VLOOKUP($B9,Barrelmiles!$B$4:$I$205,CAPEX!G$2,FALSE)</f>
        <v>1.5038683524925845E-2</v>
      </c>
      <c r="H9">
        <f>(VLOOKUP($B9,Property!$B$3:$I$204,CAPEX!H$2,FALSE)-VLOOKUP($B9,Accdper!$B$3:$I$204,CAPEX!H$2,FALSE))/VLOOKUP($B9,Barrelmiles!$B$4:$I$205,CAPEX!H$2,FALSE)</f>
        <v>1.6723314675047687E-2</v>
      </c>
      <c r="J9" s="34">
        <f t="shared" si="1"/>
        <v>6.8194648652994475E-2</v>
      </c>
      <c r="K9" s="34">
        <f t="shared" si="0"/>
        <v>2.63066422005536E-2</v>
      </c>
      <c r="L9" s="34">
        <f t="shared" si="0"/>
        <v>-2.4995440264589101E-2</v>
      </c>
      <c r="M9" s="34">
        <f t="shared" si="0"/>
        <v>5.0976609891876641E-2</v>
      </c>
      <c r="N9" s="34">
        <f t="shared" si="0"/>
        <v>0.16870685749890829</v>
      </c>
    </row>
    <row r="10" spans="1:14" ht="15" customHeight="1" x14ac:dyDescent="0.35">
      <c r="A10" s="33" t="s">
        <v>11</v>
      </c>
      <c r="B10" s="50">
        <v>36</v>
      </c>
      <c r="C10">
        <f>(VLOOKUP($B10,Property!$B$3:$I$204,CAPEX!C$2,FALSE)-VLOOKUP($B10,Accdper!$B$3:$I$204,CAPEX!C$2,FALSE))/VLOOKUP($B10,Barrelmiles!$B$4:$I$205,CAPEX!C$2,FALSE)</f>
        <v>5.3728753481210748E-4</v>
      </c>
      <c r="D10">
        <f>(VLOOKUP($B10,Property!$B$3:$I$204,CAPEX!D$2,FALSE)-VLOOKUP($B10,Accdper!$B$3:$I$204,CAPEX!D$2,FALSE))/VLOOKUP($B10,Barrelmiles!$B$4:$I$205,CAPEX!D$2,FALSE)</f>
        <v>5.3848957475775892E-4</v>
      </c>
      <c r="E10">
        <f>(VLOOKUP($B10,Property!$B$3:$I$204,CAPEX!E$2,FALSE)-VLOOKUP($B10,Accdper!$B$3:$I$204,CAPEX!E$2,FALSE))/VLOOKUP($B10,Barrelmiles!$B$4:$I$205,CAPEX!E$2,FALSE)</f>
        <v>7.2011141442221134E-4</v>
      </c>
      <c r="F10">
        <f>(VLOOKUP($B10,Property!$B$3:$I$204,CAPEX!F$2,FALSE)-VLOOKUP($B10,Accdper!$B$3:$I$204,CAPEX!F$2,FALSE))/VLOOKUP($B10,Barrelmiles!$B$4:$I$205,CAPEX!F$2,FALSE)</f>
        <v>9.0416528755567519E-4</v>
      </c>
      <c r="G10">
        <f>(VLOOKUP($B10,Property!$B$3:$I$204,CAPEX!G$2,FALSE)-VLOOKUP($B10,Accdper!$B$3:$I$204,CAPEX!G$2,FALSE))/VLOOKUP($B10,Barrelmiles!$B$4:$I$205,CAPEX!G$2,FALSE)</f>
        <v>1.2285258107701212E-3</v>
      </c>
      <c r="H10">
        <f>(VLOOKUP($B10,Property!$B$3:$I$204,CAPEX!H$2,FALSE)-VLOOKUP($B10,Accdper!$B$3:$I$204,CAPEX!H$2,FALSE))/VLOOKUP($B10,Barrelmiles!$B$4:$I$205,CAPEX!H$2,FALSE)</f>
        <v>1.0313557018574919E-3</v>
      </c>
      <c r="J10" s="34">
        <f t="shared" si="1"/>
        <v>2.2372377316957639E-3</v>
      </c>
      <c r="K10" s="34">
        <f t="shared" si="0"/>
        <v>0.34027195452066167</v>
      </c>
      <c r="L10" s="34">
        <f t="shared" si="0"/>
        <v>0.68283317399475307</v>
      </c>
      <c r="M10" s="34">
        <f t="shared" si="0"/>
        <v>1.2865332455549034</v>
      </c>
      <c r="N10" s="34">
        <f t="shared" si="0"/>
        <v>0.91956007730230127</v>
      </c>
    </row>
    <row r="11" spans="1:14" ht="15" customHeight="1" x14ac:dyDescent="0.35">
      <c r="A11" s="33" t="s">
        <v>12</v>
      </c>
      <c r="B11" s="50">
        <v>40</v>
      </c>
      <c r="C11">
        <f>(VLOOKUP($B11,Property!$B$3:$I$204,CAPEX!C$2,FALSE)-VLOOKUP($B11,Accdper!$B$3:$I$204,CAPEX!C$2,FALSE))/VLOOKUP($B11,Barrelmiles!$B$4:$I$205,CAPEX!C$2,FALSE)</f>
        <v>2.6396677544601694E-2</v>
      </c>
      <c r="D11">
        <f>(VLOOKUP($B11,Property!$B$3:$I$204,CAPEX!D$2,FALSE)-VLOOKUP($B11,Accdper!$B$3:$I$204,CAPEX!D$2,FALSE))/VLOOKUP($B11,Barrelmiles!$B$4:$I$205,CAPEX!D$2,FALSE)</f>
        <v>2.5754684252162881E-2</v>
      </c>
      <c r="E11">
        <f>(VLOOKUP($B11,Property!$B$3:$I$204,CAPEX!E$2,FALSE)-VLOOKUP($B11,Accdper!$B$3:$I$204,CAPEX!E$2,FALSE))/VLOOKUP($B11,Barrelmiles!$B$4:$I$205,CAPEX!E$2,FALSE)</f>
        <v>2.6875286391752243E-2</v>
      </c>
      <c r="F11">
        <f>(VLOOKUP($B11,Property!$B$3:$I$204,CAPEX!F$2,FALSE)-VLOOKUP($B11,Accdper!$B$3:$I$204,CAPEX!F$2,FALSE))/VLOOKUP($B11,Barrelmiles!$B$4:$I$205,CAPEX!F$2,FALSE)</f>
        <v>2.9713901463659875E-2</v>
      </c>
      <c r="G11">
        <f>(VLOOKUP($B11,Property!$B$3:$I$204,CAPEX!G$2,FALSE)-VLOOKUP($B11,Accdper!$B$3:$I$204,CAPEX!G$2,FALSE))/VLOOKUP($B11,Barrelmiles!$B$4:$I$205,CAPEX!G$2,FALSE)</f>
        <v>3.0753649862560576E-2</v>
      </c>
      <c r="H11">
        <f>(VLOOKUP($B11,Property!$B$3:$I$204,CAPEX!H$2,FALSE)-VLOOKUP($B11,Accdper!$B$3:$I$204,CAPEX!H$2,FALSE))/VLOOKUP($B11,Barrelmiles!$B$4:$I$205,CAPEX!H$2,FALSE)</f>
        <v>3.0254378469020224E-2</v>
      </c>
      <c r="J11" s="34">
        <f t="shared" si="1"/>
        <v>-2.4320988554489702E-2</v>
      </c>
      <c r="K11" s="34">
        <f t="shared" si="0"/>
        <v>1.8131404846002234E-2</v>
      </c>
      <c r="L11" s="34">
        <f t="shared" si="0"/>
        <v>0.12566823659732043</v>
      </c>
      <c r="M11" s="34">
        <f t="shared" si="0"/>
        <v>0.1650576028213033</v>
      </c>
      <c r="N11" s="34">
        <f t="shared" si="0"/>
        <v>0.14614342725141397</v>
      </c>
    </row>
    <row r="12" spans="1:14" ht="15" customHeight="1" x14ac:dyDescent="0.35">
      <c r="A12" s="33" t="s">
        <v>13</v>
      </c>
      <c r="B12" s="50">
        <v>42</v>
      </c>
      <c r="C12">
        <f>(VLOOKUP($B12,Property!$B$3:$I$204,CAPEX!C$2,FALSE)-VLOOKUP($B12,Accdper!$B$3:$I$204,CAPEX!C$2,FALSE))/VLOOKUP($B12,Barrelmiles!$B$4:$I$205,CAPEX!C$2,FALSE)</f>
        <v>4.6016604125027668E-3</v>
      </c>
      <c r="D12">
        <f>(VLOOKUP($B12,Property!$B$3:$I$204,CAPEX!D$2,FALSE)-VLOOKUP($B12,Accdper!$B$3:$I$204,CAPEX!D$2,FALSE))/VLOOKUP($B12,Barrelmiles!$B$4:$I$205,CAPEX!D$2,FALSE)</f>
        <v>5.0121183793822117E-3</v>
      </c>
      <c r="E12">
        <f>(VLOOKUP($B12,Property!$B$3:$I$204,CAPEX!E$2,FALSE)-VLOOKUP($B12,Accdper!$B$3:$I$204,CAPEX!E$2,FALSE))/VLOOKUP($B12,Barrelmiles!$B$4:$I$205,CAPEX!E$2,FALSE)</f>
        <v>6.0424566499468991E-3</v>
      </c>
      <c r="F12">
        <f>(VLOOKUP($B12,Property!$B$3:$I$204,CAPEX!F$2,FALSE)-VLOOKUP($B12,Accdper!$B$3:$I$204,CAPEX!F$2,FALSE))/VLOOKUP($B12,Barrelmiles!$B$4:$I$205,CAPEX!F$2,FALSE)</f>
        <v>5.1602910117176399E-3</v>
      </c>
      <c r="G12">
        <f>(VLOOKUP($B12,Property!$B$3:$I$204,CAPEX!G$2,FALSE)-VLOOKUP($B12,Accdper!$B$3:$I$204,CAPEX!G$2,FALSE))/VLOOKUP($B12,Barrelmiles!$B$4:$I$205,CAPEX!G$2,FALSE)</f>
        <v>5.2317089125468712E-3</v>
      </c>
      <c r="H12">
        <f>(VLOOKUP($B12,Property!$B$3:$I$204,CAPEX!H$2,FALSE)-VLOOKUP($B12,Accdper!$B$3:$I$204,CAPEX!H$2,FALSE))/VLOOKUP($B12,Barrelmiles!$B$4:$I$205,CAPEX!H$2,FALSE)</f>
        <v>5.6511166533369586E-3</v>
      </c>
      <c r="J12" s="34">
        <f t="shared" si="1"/>
        <v>8.9197796031238133E-2</v>
      </c>
      <c r="K12" s="34">
        <f t="shared" si="0"/>
        <v>0.31310355573598425</v>
      </c>
      <c r="L12" s="34">
        <f t="shared" si="0"/>
        <v>0.12139761502110565</v>
      </c>
      <c r="M12" s="34">
        <f t="shared" si="0"/>
        <v>0.1369176435384617</v>
      </c>
      <c r="N12" s="34">
        <f t="shared" si="0"/>
        <v>0.22806034056376837</v>
      </c>
    </row>
    <row r="13" spans="1:14" ht="15" customHeight="1" x14ac:dyDescent="0.35">
      <c r="A13" s="33" t="s">
        <v>14</v>
      </c>
      <c r="B13" s="50">
        <v>44</v>
      </c>
      <c r="C13">
        <f>(VLOOKUP($B13,Property!$B$3:$I$204,CAPEX!C$2,FALSE)-VLOOKUP($B13,Accdper!$B$3:$I$204,CAPEX!C$2,FALSE))/VLOOKUP($B13,Barrelmiles!$B$4:$I$205,CAPEX!C$2,FALSE)</f>
        <v>2.841804824143172E-2</v>
      </c>
      <c r="D13">
        <f>(VLOOKUP($B13,Property!$B$3:$I$204,CAPEX!D$2,FALSE)-VLOOKUP($B13,Accdper!$B$3:$I$204,CAPEX!D$2,FALSE))/VLOOKUP($B13,Barrelmiles!$B$4:$I$205,CAPEX!D$2,FALSE)</f>
        <v>3.788539157829833E-2</v>
      </c>
      <c r="E13">
        <f>(VLOOKUP($B13,Property!$B$3:$I$204,CAPEX!E$2,FALSE)-VLOOKUP($B13,Accdper!$B$3:$I$204,CAPEX!E$2,FALSE))/VLOOKUP($B13,Barrelmiles!$B$4:$I$205,CAPEX!E$2,FALSE)</f>
        <v>3.3991294738509835E-2</v>
      </c>
      <c r="F13">
        <f>(VLOOKUP($B13,Property!$B$3:$I$204,CAPEX!F$2,FALSE)-VLOOKUP($B13,Accdper!$B$3:$I$204,CAPEX!F$2,FALSE))/VLOOKUP($B13,Barrelmiles!$B$4:$I$205,CAPEX!F$2,FALSE)</f>
        <v>2.6600556658746301E-2</v>
      </c>
      <c r="G13">
        <f>(VLOOKUP($B13,Property!$B$3:$I$204,CAPEX!G$2,FALSE)-VLOOKUP($B13,Accdper!$B$3:$I$204,CAPEX!G$2,FALSE))/VLOOKUP($B13,Barrelmiles!$B$4:$I$205,CAPEX!G$2,FALSE)</f>
        <v>3.657329159634088E-2</v>
      </c>
      <c r="H13">
        <f>(VLOOKUP($B13,Property!$B$3:$I$204,CAPEX!H$2,FALSE)-VLOOKUP($B13,Accdper!$B$3:$I$204,CAPEX!H$2,FALSE))/VLOOKUP($B13,Barrelmiles!$B$4:$I$205,CAPEX!H$2,FALSE)</f>
        <v>4.032473728215432E-2</v>
      </c>
      <c r="J13" s="34">
        <f t="shared" si="1"/>
        <v>0.33314544533230195</v>
      </c>
      <c r="K13" s="34">
        <f t="shared" si="0"/>
        <v>0.19611644155606273</v>
      </c>
      <c r="L13" s="34">
        <f t="shared" si="0"/>
        <v>-6.3955538650808191E-2</v>
      </c>
      <c r="M13" s="34">
        <f t="shared" si="0"/>
        <v>0.28697408370991961</v>
      </c>
      <c r="N13" s="34">
        <f t="shared" si="0"/>
        <v>0.41898334958005312</v>
      </c>
    </row>
    <row r="14" spans="1:14" ht="15" customHeight="1" x14ac:dyDescent="0.35">
      <c r="A14" s="33" t="s">
        <v>15</v>
      </c>
      <c r="B14" s="50">
        <v>45</v>
      </c>
      <c r="C14">
        <f>(VLOOKUP($B14,Property!$B$3:$I$204,CAPEX!C$2,FALSE)-VLOOKUP($B14,Accdper!$B$3:$I$204,CAPEX!C$2,FALSE))/VLOOKUP($B14,Barrelmiles!$B$4:$I$205,CAPEX!C$2,FALSE)</f>
        <v>3.9509465990432459E-3</v>
      </c>
      <c r="D14">
        <f>(VLOOKUP($B14,Property!$B$3:$I$204,CAPEX!D$2,FALSE)-VLOOKUP($B14,Accdper!$B$3:$I$204,CAPEX!D$2,FALSE))/VLOOKUP($B14,Barrelmiles!$B$4:$I$205,CAPEX!D$2,FALSE)</f>
        <v>2.9653130680572966E-3</v>
      </c>
      <c r="E14">
        <f>(VLOOKUP($B14,Property!$B$3:$I$204,CAPEX!E$2,FALSE)-VLOOKUP($B14,Accdper!$B$3:$I$204,CAPEX!E$2,FALSE))/VLOOKUP($B14,Barrelmiles!$B$4:$I$205,CAPEX!E$2,FALSE)</f>
        <v>2.8794616940489601E-3</v>
      </c>
      <c r="F14">
        <f>(VLOOKUP($B14,Property!$B$3:$I$204,CAPEX!F$2,FALSE)-VLOOKUP($B14,Accdper!$B$3:$I$204,CAPEX!F$2,FALSE))/VLOOKUP($B14,Barrelmiles!$B$4:$I$205,CAPEX!F$2,FALSE)</f>
        <v>7.0830913641776712E-3</v>
      </c>
      <c r="G14">
        <f>(VLOOKUP($B14,Property!$B$3:$I$204,CAPEX!G$2,FALSE)-VLOOKUP($B14,Accdper!$B$3:$I$204,CAPEX!G$2,FALSE))/VLOOKUP($B14,Barrelmiles!$B$4:$I$205,CAPEX!G$2,FALSE)</f>
        <v>6.308040060061762E-3</v>
      </c>
      <c r="H14">
        <f>(VLOOKUP($B14,Property!$B$3:$I$204,CAPEX!H$2,FALSE)-VLOOKUP($B14,Accdper!$B$3:$I$204,CAPEX!H$2,FALSE))/VLOOKUP($B14,Barrelmiles!$B$4:$I$205,CAPEX!H$2,FALSE)</f>
        <v>1.466164104265856E-2</v>
      </c>
      <c r="J14" s="34">
        <f t="shared" si="1"/>
        <v>-0.24946769243214487</v>
      </c>
      <c r="K14" s="34">
        <f t="shared" si="0"/>
        <v>-0.27119701016808345</v>
      </c>
      <c r="L14" s="34">
        <f t="shared" si="0"/>
        <v>0.79275806104109325</v>
      </c>
      <c r="M14" s="34">
        <f t="shared" si="0"/>
        <v>0.59658955187835383</v>
      </c>
      <c r="N14" s="34">
        <f t="shared" si="0"/>
        <v>2.7109185546089125</v>
      </c>
    </row>
    <row r="15" spans="1:14" ht="15" customHeight="1" x14ac:dyDescent="0.35">
      <c r="A15" s="33" t="s">
        <v>16</v>
      </c>
      <c r="B15" s="50">
        <v>46</v>
      </c>
      <c r="C15">
        <f>(VLOOKUP($B15,Property!$B$3:$I$204,CAPEX!C$2,FALSE)-VLOOKUP($B15,Accdper!$B$3:$I$204,CAPEX!C$2,FALSE))/VLOOKUP($B15,Barrelmiles!$B$4:$I$205,CAPEX!C$2,FALSE)</f>
        <v>1.6848846471831447E-3</v>
      </c>
      <c r="D15">
        <f>(VLOOKUP($B15,Property!$B$3:$I$204,CAPEX!D$2,FALSE)-VLOOKUP($B15,Accdper!$B$3:$I$204,CAPEX!D$2,FALSE))/VLOOKUP($B15,Barrelmiles!$B$4:$I$205,CAPEX!D$2,FALSE)</f>
        <v>1.6295894837311151E-3</v>
      </c>
      <c r="E15">
        <f>(VLOOKUP($B15,Property!$B$3:$I$204,CAPEX!E$2,FALSE)-VLOOKUP($B15,Accdper!$B$3:$I$204,CAPEX!E$2,FALSE))/VLOOKUP($B15,Barrelmiles!$B$4:$I$205,CAPEX!E$2,FALSE)</f>
        <v>2.3819652129623355E-3</v>
      </c>
      <c r="F15">
        <f>(VLOOKUP($B15,Property!$B$3:$I$204,CAPEX!F$2,FALSE)-VLOOKUP($B15,Accdper!$B$3:$I$204,CAPEX!F$2,FALSE))/VLOOKUP($B15,Barrelmiles!$B$4:$I$205,CAPEX!F$2,FALSE)</f>
        <v>2.3154826245414882E-3</v>
      </c>
      <c r="G15">
        <f>(VLOOKUP($B15,Property!$B$3:$I$204,CAPEX!G$2,FALSE)-VLOOKUP($B15,Accdper!$B$3:$I$204,CAPEX!G$2,FALSE))/VLOOKUP($B15,Barrelmiles!$B$4:$I$205,CAPEX!G$2,FALSE)</f>
        <v>1.5468476986539859E-3</v>
      </c>
      <c r="H15">
        <f>(VLOOKUP($B15,Property!$B$3:$I$204,CAPEX!H$2,FALSE)-VLOOKUP($B15,Accdper!$B$3:$I$204,CAPEX!H$2,FALSE))/VLOOKUP($B15,Barrelmiles!$B$4:$I$205,CAPEX!H$2,FALSE)</f>
        <v>1.1723332135971708E-3</v>
      </c>
      <c r="J15" s="34">
        <f t="shared" si="1"/>
        <v>-3.281836744401119E-2</v>
      </c>
      <c r="K15" s="34">
        <f t="shared" si="0"/>
        <v>0.41372598827142082</v>
      </c>
      <c r="L15" s="34">
        <f t="shared" si="0"/>
        <v>0.37426774492402287</v>
      </c>
      <c r="M15" s="34">
        <f t="shared" si="0"/>
        <v>-8.1926646289960797E-2</v>
      </c>
      <c r="N15" s="34">
        <f t="shared" si="0"/>
        <v>-0.30420565256077159</v>
      </c>
    </row>
    <row r="16" spans="1:14" ht="15" customHeight="1" x14ac:dyDescent="0.35">
      <c r="A16" s="33" t="s">
        <v>17</v>
      </c>
      <c r="B16" s="50">
        <v>47</v>
      </c>
      <c r="C16">
        <f>(VLOOKUP($B16,Property!$B$3:$I$204,CAPEX!C$2,FALSE)-VLOOKUP($B16,Accdper!$B$3:$I$204,CAPEX!C$2,FALSE))/VLOOKUP($B16,Barrelmiles!$B$4:$I$205,CAPEX!C$2,FALSE)</f>
        <v>3.3292591910912476E-3</v>
      </c>
      <c r="D16">
        <f>(VLOOKUP($B16,Property!$B$3:$I$204,CAPEX!D$2,FALSE)-VLOOKUP($B16,Accdper!$B$3:$I$204,CAPEX!D$2,FALSE))/VLOOKUP($B16,Barrelmiles!$B$4:$I$205,CAPEX!D$2,FALSE)</f>
        <v>2.2003478518979082E-3</v>
      </c>
      <c r="E16">
        <f>(VLOOKUP($B16,Property!$B$3:$I$204,CAPEX!E$2,FALSE)-VLOOKUP($B16,Accdper!$B$3:$I$204,CAPEX!E$2,FALSE))/VLOOKUP($B16,Barrelmiles!$B$4:$I$205,CAPEX!E$2,FALSE)</f>
        <v>2.1080057413190066E-3</v>
      </c>
      <c r="F16">
        <f>(VLOOKUP($B16,Property!$B$3:$I$204,CAPEX!F$2,FALSE)-VLOOKUP($B16,Accdper!$B$3:$I$204,CAPEX!F$2,FALSE))/VLOOKUP($B16,Barrelmiles!$B$4:$I$205,CAPEX!F$2,FALSE)</f>
        <v>2.0103891404512761E-3</v>
      </c>
      <c r="G16">
        <f>(VLOOKUP($B16,Property!$B$3:$I$204,CAPEX!G$2,FALSE)-VLOOKUP($B16,Accdper!$B$3:$I$204,CAPEX!G$2,FALSE))/VLOOKUP($B16,Barrelmiles!$B$4:$I$205,CAPEX!G$2,FALSE)</f>
        <v>2.3463390927145117E-3</v>
      </c>
      <c r="H16">
        <f>(VLOOKUP($B16,Property!$B$3:$I$204,CAPEX!H$2,FALSE)-VLOOKUP($B16,Accdper!$B$3:$I$204,CAPEX!H$2,FALSE))/VLOOKUP($B16,Barrelmiles!$B$4:$I$205,CAPEX!H$2,FALSE)</f>
        <v>3.9954810982540138E-3</v>
      </c>
      <c r="J16" s="34">
        <f t="shared" si="1"/>
        <v>-0.33908784939730408</v>
      </c>
      <c r="K16" s="34">
        <f t="shared" si="0"/>
        <v>-0.36682438334635781</v>
      </c>
      <c r="L16" s="34">
        <f t="shared" si="0"/>
        <v>-0.39614520076091736</v>
      </c>
      <c r="M16" s="34">
        <f t="shared" si="0"/>
        <v>-0.29523688062705611</v>
      </c>
      <c r="N16" s="34">
        <f t="shared" si="0"/>
        <v>0.20011115654362596</v>
      </c>
    </row>
    <row r="17" spans="1:14" ht="15" customHeight="1" x14ac:dyDescent="0.35">
      <c r="A17" s="33" t="s">
        <v>18</v>
      </c>
      <c r="B17" s="50">
        <v>48</v>
      </c>
      <c r="C17">
        <f>(VLOOKUP($B17,Property!$B$3:$I$204,CAPEX!C$2,FALSE)-VLOOKUP($B17,Accdper!$B$3:$I$204,CAPEX!C$2,FALSE))/VLOOKUP($B17,Barrelmiles!$B$4:$I$205,CAPEX!C$2,FALSE)</f>
        <v>1.934976824740562E-2</v>
      </c>
      <c r="D17">
        <f>(VLOOKUP($B17,Property!$B$3:$I$204,CAPEX!D$2,FALSE)-VLOOKUP($B17,Accdper!$B$3:$I$204,CAPEX!D$2,FALSE))/VLOOKUP($B17,Barrelmiles!$B$4:$I$205,CAPEX!D$2,FALSE)</f>
        <v>1.8341384228872541E-2</v>
      </c>
      <c r="E17">
        <f>(VLOOKUP($B17,Property!$B$3:$I$204,CAPEX!E$2,FALSE)-VLOOKUP($B17,Accdper!$B$3:$I$204,CAPEX!E$2,FALSE))/VLOOKUP($B17,Barrelmiles!$B$4:$I$205,CAPEX!E$2,FALSE)</f>
        <v>1.5203339954444181E-2</v>
      </c>
      <c r="F17">
        <f>(VLOOKUP($B17,Property!$B$3:$I$204,CAPEX!F$2,FALSE)-VLOOKUP($B17,Accdper!$B$3:$I$204,CAPEX!F$2,FALSE))/VLOOKUP($B17,Barrelmiles!$B$4:$I$205,CAPEX!F$2,FALSE)</f>
        <v>1.4399782555886679E-2</v>
      </c>
      <c r="G17">
        <f>(VLOOKUP($B17,Property!$B$3:$I$204,CAPEX!G$2,FALSE)-VLOOKUP($B17,Accdper!$B$3:$I$204,CAPEX!G$2,FALSE))/VLOOKUP($B17,Barrelmiles!$B$4:$I$205,CAPEX!G$2,FALSE)</f>
        <v>1.3928789594020304E-2</v>
      </c>
      <c r="H17">
        <f>(VLOOKUP($B17,Property!$B$3:$I$204,CAPEX!H$2,FALSE)-VLOOKUP($B17,Accdper!$B$3:$I$204,CAPEX!H$2,FALSE))/VLOOKUP($B17,Barrelmiles!$B$4:$I$205,CAPEX!H$2,FALSE)</f>
        <v>1.3287686561244875E-2</v>
      </c>
      <c r="J17" s="34">
        <f t="shared" si="1"/>
        <v>-5.211349333180159E-2</v>
      </c>
      <c r="K17" s="34">
        <f t="shared" si="0"/>
        <v>-0.21428826639912774</v>
      </c>
      <c r="L17" s="34">
        <f t="shared" si="0"/>
        <v>-0.2558162779124048</v>
      </c>
      <c r="M17" s="34">
        <f t="shared" si="0"/>
        <v>-0.28015729098523701</v>
      </c>
      <c r="N17" s="34">
        <f t="shared" si="0"/>
        <v>-0.31328962748551459</v>
      </c>
    </row>
    <row r="18" spans="1:14" ht="15" customHeight="1" x14ac:dyDescent="0.35">
      <c r="A18" s="33" t="s">
        <v>19</v>
      </c>
      <c r="B18" s="50">
        <v>49</v>
      </c>
      <c r="C18">
        <f>(VLOOKUP($B18,Property!$B$3:$I$204,CAPEX!C$2,FALSE)-VLOOKUP($B18,Accdper!$B$3:$I$204,CAPEX!C$2,FALSE))/VLOOKUP($B18,Barrelmiles!$B$4:$I$205,CAPEX!C$2,FALSE)</f>
        <v>2.5738700375643492E-2</v>
      </c>
      <c r="D18">
        <f>(VLOOKUP($B18,Property!$B$3:$I$204,CAPEX!D$2,FALSE)-VLOOKUP($B18,Accdper!$B$3:$I$204,CAPEX!D$2,FALSE))/VLOOKUP($B18,Barrelmiles!$B$4:$I$205,CAPEX!D$2,FALSE)</f>
        <v>2.4618984666788763E-2</v>
      </c>
      <c r="E18">
        <f>(VLOOKUP($B18,Property!$B$3:$I$204,CAPEX!E$2,FALSE)-VLOOKUP($B18,Accdper!$B$3:$I$204,CAPEX!E$2,FALSE))/VLOOKUP($B18,Barrelmiles!$B$4:$I$205,CAPEX!E$2,FALSE)</f>
        <v>3.1177813644317331E-2</v>
      </c>
      <c r="F18">
        <f>(VLOOKUP($B18,Property!$B$3:$I$204,CAPEX!F$2,FALSE)-VLOOKUP($B18,Accdper!$B$3:$I$204,CAPEX!F$2,FALSE))/VLOOKUP($B18,Barrelmiles!$B$4:$I$205,CAPEX!F$2,FALSE)</f>
        <v>2.8343854185652762E-2</v>
      </c>
      <c r="G18">
        <f>(VLOOKUP($B18,Property!$B$3:$I$204,CAPEX!G$2,FALSE)-VLOOKUP($B18,Accdper!$B$3:$I$204,CAPEX!G$2,FALSE))/VLOOKUP($B18,Barrelmiles!$B$4:$I$205,CAPEX!G$2,FALSE)</f>
        <v>2.2236624283221141E-2</v>
      </c>
      <c r="H18">
        <f>(VLOOKUP($B18,Property!$B$3:$I$204,CAPEX!H$2,FALSE)-VLOOKUP($B18,Accdper!$B$3:$I$204,CAPEX!H$2,FALSE))/VLOOKUP($B18,Barrelmiles!$B$4:$I$205,CAPEX!H$2,FALSE)</f>
        <v>4.3222366385991612E-2</v>
      </c>
      <c r="J18" s="34">
        <f t="shared" si="1"/>
        <v>-4.3503195286204686E-2</v>
      </c>
      <c r="K18" s="34">
        <f t="shared" si="0"/>
        <v>0.21132043146284366</v>
      </c>
      <c r="L18" s="34">
        <f t="shared" si="0"/>
        <v>0.10121543714283744</v>
      </c>
      <c r="M18" s="34">
        <f t="shared" si="0"/>
        <v>-0.13606266211235599</v>
      </c>
      <c r="N18" s="34">
        <f t="shared" si="0"/>
        <v>0.67927540066836078</v>
      </c>
    </row>
    <row r="19" spans="1:14" ht="15" customHeight="1" x14ac:dyDescent="0.35">
      <c r="A19" s="33" t="s">
        <v>21</v>
      </c>
      <c r="B19" s="50">
        <v>54</v>
      </c>
      <c r="C19">
        <f>(VLOOKUP($B19,Property!$B$3:$I$204,CAPEX!C$2,FALSE)-VLOOKUP($B19,Accdper!$B$3:$I$204,CAPEX!C$2,FALSE))/VLOOKUP($B19,Barrelmiles!$B$4:$I$205,CAPEX!C$2,FALSE)</f>
        <v>1.7895721337406072E-2</v>
      </c>
      <c r="D19">
        <f>(VLOOKUP($B19,Property!$B$3:$I$204,CAPEX!D$2,FALSE)-VLOOKUP($B19,Accdper!$B$3:$I$204,CAPEX!D$2,FALSE))/VLOOKUP($B19,Barrelmiles!$B$4:$I$205,CAPEX!D$2,FALSE)</f>
        <v>2.7354052256352301E-2</v>
      </c>
      <c r="E19">
        <f>(VLOOKUP($B19,Property!$B$3:$I$204,CAPEX!E$2,FALSE)-VLOOKUP($B19,Accdper!$B$3:$I$204,CAPEX!E$2,FALSE))/VLOOKUP($B19,Barrelmiles!$B$4:$I$205,CAPEX!E$2,FALSE)</f>
        <v>1.8537265389349061E-2</v>
      </c>
      <c r="F19">
        <f>(VLOOKUP($B19,Property!$B$3:$I$204,CAPEX!F$2,FALSE)-VLOOKUP($B19,Accdper!$B$3:$I$204,CAPEX!F$2,FALSE))/VLOOKUP($B19,Barrelmiles!$B$4:$I$205,CAPEX!F$2,FALSE)</f>
        <v>1.0949500025666976E-2</v>
      </c>
      <c r="G19">
        <f>(VLOOKUP($B19,Property!$B$3:$I$204,CAPEX!G$2,FALSE)-VLOOKUP($B19,Accdper!$B$3:$I$204,CAPEX!G$2,FALSE))/VLOOKUP($B19,Barrelmiles!$B$4:$I$205,CAPEX!G$2,FALSE)</f>
        <v>1.243692313326184E-2</v>
      </c>
      <c r="H19">
        <f>(VLOOKUP($B19,Property!$B$3:$I$204,CAPEX!H$2,FALSE)-VLOOKUP($B19,Accdper!$B$3:$I$204,CAPEX!H$2,FALSE))/VLOOKUP($B19,Barrelmiles!$B$4:$I$205,CAPEX!H$2,FALSE)</f>
        <v>2.2138502768469383E-2</v>
      </c>
      <c r="J19" s="34">
        <f t="shared" si="1"/>
        <v>0.52852470937710661</v>
      </c>
      <c r="K19" s="34">
        <f t="shared" si="0"/>
        <v>3.584901887145605E-2</v>
      </c>
      <c r="L19" s="34">
        <f t="shared" si="0"/>
        <v>-0.38814983653215113</v>
      </c>
      <c r="M19" s="34">
        <f t="shared" si="0"/>
        <v>-0.30503370617054254</v>
      </c>
      <c r="N19" s="34">
        <f t="shared" si="0"/>
        <v>0.23708356601390224</v>
      </c>
    </row>
    <row r="20" spans="1:14" ht="15" customHeight="1" x14ac:dyDescent="0.35">
      <c r="A20" s="33" t="s">
        <v>22</v>
      </c>
      <c r="B20" s="50">
        <v>55</v>
      </c>
      <c r="C20">
        <f>(VLOOKUP($B20,Property!$B$3:$I$204,CAPEX!C$2,FALSE)-VLOOKUP($B20,Accdper!$B$3:$I$204,CAPEX!C$2,FALSE))/VLOOKUP($B20,Barrelmiles!$B$4:$I$205,CAPEX!C$2,FALSE)</f>
        <v>1.6317735196119396E-3</v>
      </c>
      <c r="D20">
        <f>(VLOOKUP($B20,Property!$B$3:$I$204,CAPEX!D$2,FALSE)-VLOOKUP($B20,Accdper!$B$3:$I$204,CAPEX!D$2,FALSE))/VLOOKUP($B20,Barrelmiles!$B$4:$I$205,CAPEX!D$2,FALSE)</f>
        <v>1.5941562217833807E-3</v>
      </c>
      <c r="E20">
        <f>(VLOOKUP($B20,Property!$B$3:$I$204,CAPEX!E$2,FALSE)-VLOOKUP($B20,Accdper!$B$3:$I$204,CAPEX!E$2,FALSE))/VLOOKUP($B20,Barrelmiles!$B$4:$I$205,CAPEX!E$2,FALSE)</f>
        <v>1.6223019653373791E-3</v>
      </c>
      <c r="F20">
        <f>(VLOOKUP($B20,Property!$B$3:$I$204,CAPEX!F$2,FALSE)-VLOOKUP($B20,Accdper!$B$3:$I$204,CAPEX!F$2,FALSE))/VLOOKUP($B20,Barrelmiles!$B$4:$I$205,CAPEX!F$2,FALSE)</f>
        <v>1.6730708852038874E-3</v>
      </c>
      <c r="G20">
        <f>(VLOOKUP($B20,Property!$B$3:$I$204,CAPEX!G$2,FALSE)-VLOOKUP($B20,Accdper!$B$3:$I$204,CAPEX!G$2,FALSE))/VLOOKUP($B20,Barrelmiles!$B$4:$I$205,CAPEX!G$2,FALSE)</f>
        <v>1.5768731474389214E-3</v>
      </c>
      <c r="H20">
        <f>(VLOOKUP($B20,Property!$B$3:$I$204,CAPEX!H$2,FALSE)-VLOOKUP($B20,Accdper!$B$3:$I$204,CAPEX!H$2,FALSE))/VLOOKUP($B20,Barrelmiles!$B$4:$I$205,CAPEX!H$2,FALSE)</f>
        <v>1.3022110350502324E-3</v>
      </c>
      <c r="J20" s="34">
        <f t="shared" si="1"/>
        <v>-2.3053014022132716E-2</v>
      </c>
      <c r="K20" s="34">
        <f t="shared" si="0"/>
        <v>-5.8044539641831042E-3</v>
      </c>
      <c r="L20" s="34">
        <f t="shared" si="0"/>
        <v>2.5308270477246712E-2</v>
      </c>
      <c r="M20" s="34">
        <f t="shared" si="0"/>
        <v>-3.3644602950827593E-2</v>
      </c>
      <c r="N20" s="34">
        <f t="shared" si="0"/>
        <v>-0.20196582466915025</v>
      </c>
    </row>
    <row r="21" spans="1:14" ht="15" customHeight="1" x14ac:dyDescent="0.35">
      <c r="A21" s="33" t="s">
        <v>23</v>
      </c>
      <c r="B21" s="50">
        <v>56</v>
      </c>
      <c r="C21">
        <f>(VLOOKUP($B21,Property!$B$3:$I$204,CAPEX!C$2,FALSE)-VLOOKUP($B21,Accdper!$B$3:$I$204,CAPEX!C$2,FALSE))/VLOOKUP($B21,Barrelmiles!$B$4:$I$205,CAPEX!C$2,FALSE)</f>
        <v>1.6247942158448216E-3</v>
      </c>
      <c r="D21">
        <f>(VLOOKUP($B21,Property!$B$3:$I$204,CAPEX!D$2,FALSE)-VLOOKUP($B21,Accdper!$B$3:$I$204,CAPEX!D$2,FALSE))/VLOOKUP($B21,Barrelmiles!$B$4:$I$205,CAPEX!D$2,FALSE)</f>
        <v>1.5924597152859234E-3</v>
      </c>
      <c r="E21">
        <f>(VLOOKUP($B21,Property!$B$3:$I$204,CAPEX!E$2,FALSE)-VLOOKUP($B21,Accdper!$B$3:$I$204,CAPEX!E$2,FALSE))/VLOOKUP($B21,Barrelmiles!$B$4:$I$205,CAPEX!E$2,FALSE)</f>
        <v>1.5431988847361756E-3</v>
      </c>
      <c r="F21">
        <f>(VLOOKUP($B21,Property!$B$3:$I$204,CAPEX!F$2,FALSE)-VLOOKUP($B21,Accdper!$B$3:$I$204,CAPEX!F$2,FALSE))/VLOOKUP($B21,Barrelmiles!$B$4:$I$205,CAPEX!F$2,FALSE)</f>
        <v>1.5365361749064791E-3</v>
      </c>
      <c r="G21">
        <f>(VLOOKUP($B21,Property!$B$3:$I$204,CAPEX!G$2,FALSE)-VLOOKUP($B21,Accdper!$B$3:$I$204,CAPEX!G$2,FALSE))/VLOOKUP($B21,Barrelmiles!$B$4:$I$205,CAPEX!G$2,FALSE)</f>
        <v>1.5890582307666928E-3</v>
      </c>
      <c r="H21">
        <f>(VLOOKUP($B21,Property!$B$3:$I$204,CAPEX!H$2,FALSE)-VLOOKUP($B21,Accdper!$B$3:$I$204,CAPEX!H$2,FALSE))/VLOOKUP($B21,Barrelmiles!$B$4:$I$205,CAPEX!H$2,FALSE)</f>
        <v>1.69611352787499E-3</v>
      </c>
      <c r="J21" s="34">
        <f t="shared" si="1"/>
        <v>-1.9900674339910544E-2</v>
      </c>
      <c r="K21" s="34">
        <f t="shared" si="0"/>
        <v>-5.0218870988668556E-2</v>
      </c>
      <c r="L21" s="34">
        <f t="shared" si="0"/>
        <v>-5.431951940600193E-2</v>
      </c>
      <c r="M21" s="34">
        <f t="shared" si="0"/>
        <v>-2.1994160694096012E-2</v>
      </c>
      <c r="N21" s="34">
        <f t="shared" si="0"/>
        <v>4.3894366027814505E-2</v>
      </c>
    </row>
    <row r="22" spans="1:14" ht="15" customHeight="1" x14ac:dyDescent="0.35">
      <c r="A22" s="33" t="s">
        <v>25</v>
      </c>
      <c r="B22" s="50">
        <v>59</v>
      </c>
      <c r="C22">
        <f>(VLOOKUP($B22,Property!$B$3:$I$204,CAPEX!C$2,FALSE)-VLOOKUP($B22,Accdper!$B$3:$I$204,CAPEX!C$2,FALSE))/VLOOKUP($B22,Barrelmiles!$B$4:$I$205,CAPEX!C$2,FALSE)</f>
        <v>1.3705522983476739E-2</v>
      </c>
      <c r="D22">
        <f>(VLOOKUP($B22,Property!$B$3:$I$204,CAPEX!D$2,FALSE)-VLOOKUP($B22,Accdper!$B$3:$I$204,CAPEX!D$2,FALSE))/VLOOKUP($B22,Barrelmiles!$B$4:$I$205,CAPEX!D$2,FALSE)</f>
        <v>1.4869020351097471E-2</v>
      </c>
      <c r="E22">
        <f>(VLOOKUP($B22,Property!$B$3:$I$204,CAPEX!E$2,FALSE)-VLOOKUP($B22,Accdper!$B$3:$I$204,CAPEX!E$2,FALSE))/VLOOKUP($B22,Barrelmiles!$B$4:$I$205,CAPEX!E$2,FALSE)</f>
        <v>1.4710573530739962E-2</v>
      </c>
      <c r="F22">
        <f>(VLOOKUP($B22,Property!$B$3:$I$204,CAPEX!F$2,FALSE)-VLOOKUP($B22,Accdper!$B$3:$I$204,CAPEX!F$2,FALSE))/VLOOKUP($B22,Barrelmiles!$B$4:$I$205,CAPEX!F$2,FALSE)</f>
        <v>1.6088577901808145E-2</v>
      </c>
      <c r="G22">
        <f>(VLOOKUP($B22,Property!$B$3:$I$204,CAPEX!G$2,FALSE)-VLOOKUP($B22,Accdper!$B$3:$I$204,CAPEX!G$2,FALSE))/VLOOKUP($B22,Barrelmiles!$B$4:$I$205,CAPEX!G$2,FALSE)</f>
        <v>1.6445488776280916E-2</v>
      </c>
      <c r="H22">
        <f>(VLOOKUP($B22,Property!$B$3:$I$204,CAPEX!H$2,FALSE)-VLOOKUP($B22,Accdper!$B$3:$I$204,CAPEX!H$2,FALSE))/VLOOKUP($B22,Barrelmiles!$B$4:$I$205,CAPEX!H$2,FALSE)</f>
        <v>2.0571295161445645E-2</v>
      </c>
      <c r="J22" s="34">
        <f t="shared" si="1"/>
        <v>8.489259176927684E-2</v>
      </c>
      <c r="K22" s="34">
        <f t="shared" si="0"/>
        <v>7.3331791021393589E-2</v>
      </c>
      <c r="L22" s="34">
        <f t="shared" si="0"/>
        <v>0.17387551873827778</v>
      </c>
      <c r="M22" s="34">
        <f t="shared" si="0"/>
        <v>0.19991690912542748</v>
      </c>
      <c r="N22" s="34">
        <f t="shared" si="0"/>
        <v>0.50094930242692837</v>
      </c>
    </row>
    <row r="23" spans="1:14" ht="15" customHeight="1" x14ac:dyDescent="0.35">
      <c r="A23" s="33" t="s">
        <v>26</v>
      </c>
      <c r="B23" s="50">
        <v>66</v>
      </c>
      <c r="C23">
        <f>(VLOOKUP($B23,Property!$B$3:$I$204,CAPEX!C$2,FALSE)-VLOOKUP($B23,Accdper!$B$3:$I$204,CAPEX!C$2,FALSE))/VLOOKUP($B23,Barrelmiles!$B$4:$I$205,CAPEX!C$2,FALSE)</f>
        <v>1.7579548122629049E-3</v>
      </c>
      <c r="D23">
        <f>(VLOOKUP($B23,Property!$B$3:$I$204,CAPEX!D$2,FALSE)-VLOOKUP($B23,Accdper!$B$3:$I$204,CAPEX!D$2,FALSE))/VLOOKUP($B23,Barrelmiles!$B$4:$I$205,CAPEX!D$2,FALSE)</f>
        <v>1.7119689257665124E-3</v>
      </c>
      <c r="E23">
        <f>(VLOOKUP($B23,Property!$B$3:$I$204,CAPEX!E$2,FALSE)-VLOOKUP($B23,Accdper!$B$3:$I$204,CAPEX!E$2,FALSE))/VLOOKUP($B23,Barrelmiles!$B$4:$I$205,CAPEX!E$2,FALSE)</f>
        <v>2.390422127953643E-3</v>
      </c>
      <c r="F23">
        <f>(VLOOKUP($B23,Property!$B$3:$I$204,CAPEX!F$2,FALSE)-VLOOKUP($B23,Accdper!$B$3:$I$204,CAPEX!F$2,FALSE))/VLOOKUP($B23,Barrelmiles!$B$4:$I$205,CAPEX!F$2,FALSE)</f>
        <v>2.9484459400286743E-3</v>
      </c>
      <c r="G23">
        <f>(VLOOKUP($B23,Property!$B$3:$I$204,CAPEX!G$2,FALSE)-VLOOKUP($B23,Accdper!$B$3:$I$204,CAPEX!G$2,FALSE))/VLOOKUP($B23,Barrelmiles!$B$4:$I$205,CAPEX!G$2,FALSE)</f>
        <v>2.5622147635613606E-3</v>
      </c>
      <c r="H23">
        <f>(VLOOKUP($B23,Property!$B$3:$I$204,CAPEX!H$2,FALSE)-VLOOKUP($B23,Accdper!$B$3:$I$204,CAPEX!H$2,FALSE))/VLOOKUP($B23,Barrelmiles!$B$4:$I$205,CAPEX!H$2,FALSE)</f>
        <v>2.4998802615395391E-3</v>
      </c>
      <c r="J23" s="34">
        <f t="shared" si="1"/>
        <v>-2.6158742065273983E-2</v>
      </c>
      <c r="K23" s="34">
        <f t="shared" si="0"/>
        <v>0.35977450118675275</v>
      </c>
      <c r="L23" s="34">
        <f t="shared" si="0"/>
        <v>0.67720234869593998</v>
      </c>
      <c r="M23" s="34">
        <f t="shared" si="0"/>
        <v>0.45749751113521647</v>
      </c>
      <c r="N23" s="34">
        <f t="shared" si="0"/>
        <v>0.42203897625878112</v>
      </c>
    </row>
    <row r="24" spans="1:14" ht="15" customHeight="1" x14ac:dyDescent="0.35">
      <c r="A24" s="33" t="s">
        <v>28</v>
      </c>
      <c r="B24" s="50">
        <v>71</v>
      </c>
      <c r="C24">
        <f>(VLOOKUP($B24,Property!$B$3:$I$204,CAPEX!C$2,FALSE)-VLOOKUP($B24,Accdper!$B$3:$I$204,CAPEX!C$2,FALSE))/VLOOKUP($B24,Barrelmiles!$B$4:$I$205,CAPEX!C$2,FALSE)</f>
        <v>5.2404991867596867E-2</v>
      </c>
      <c r="D24">
        <f>(VLOOKUP($B24,Property!$B$3:$I$204,CAPEX!D$2,FALSE)-VLOOKUP($B24,Accdper!$B$3:$I$204,CAPEX!D$2,FALSE))/VLOOKUP($B24,Barrelmiles!$B$4:$I$205,CAPEX!D$2,FALSE)</f>
        <v>3.1785147728249391E-2</v>
      </c>
      <c r="E24">
        <f>(VLOOKUP($B24,Property!$B$3:$I$204,CAPEX!E$2,FALSE)-VLOOKUP($B24,Accdper!$B$3:$I$204,CAPEX!E$2,FALSE))/VLOOKUP($B24,Barrelmiles!$B$4:$I$205,CAPEX!E$2,FALSE)</f>
        <v>2.2922108043923507E-2</v>
      </c>
      <c r="F24">
        <f>(VLOOKUP($B24,Property!$B$3:$I$204,CAPEX!F$2,FALSE)-VLOOKUP($B24,Accdper!$B$3:$I$204,CAPEX!F$2,FALSE))/VLOOKUP($B24,Barrelmiles!$B$4:$I$205,CAPEX!F$2,FALSE)</f>
        <v>2.2670642075997553E-2</v>
      </c>
      <c r="G24">
        <f>(VLOOKUP($B24,Property!$B$3:$I$204,CAPEX!G$2,FALSE)-VLOOKUP($B24,Accdper!$B$3:$I$204,CAPEX!G$2,FALSE))/VLOOKUP($B24,Barrelmiles!$B$4:$I$205,CAPEX!G$2,FALSE)</f>
        <v>2.0131019341269284E-2</v>
      </c>
      <c r="H24">
        <f>(VLOOKUP($B24,Property!$B$3:$I$204,CAPEX!H$2,FALSE)-VLOOKUP($B24,Accdper!$B$3:$I$204,CAPEX!H$2,FALSE))/VLOOKUP($B24,Barrelmiles!$B$4:$I$205,CAPEX!H$2,FALSE)</f>
        <v>6.0238963882238315E-3</v>
      </c>
      <c r="J24" s="34">
        <f t="shared" si="1"/>
        <v>-0.39347099206587549</v>
      </c>
      <c r="K24" s="34">
        <f t="shared" si="0"/>
        <v>-0.56259685905806356</v>
      </c>
      <c r="L24" s="34">
        <f t="shared" si="0"/>
        <v>-0.567395370783078</v>
      </c>
      <c r="M24" s="34">
        <f t="shared" si="0"/>
        <v>-0.6158568368423557</v>
      </c>
      <c r="N24" s="34">
        <f t="shared" si="0"/>
        <v>-0.88505109582988917</v>
      </c>
    </row>
    <row r="25" spans="1:14" ht="15" customHeight="1" x14ac:dyDescent="0.35">
      <c r="A25" s="33" t="s">
        <v>29</v>
      </c>
      <c r="B25" s="50">
        <v>75</v>
      </c>
      <c r="C25">
        <f>(VLOOKUP($B25,Property!$B$3:$I$204,CAPEX!C$2,FALSE)-VLOOKUP($B25,Accdper!$B$3:$I$204,CAPEX!C$2,FALSE))/VLOOKUP($B25,Barrelmiles!$B$4:$I$205,CAPEX!C$2,FALSE)</f>
        <v>1.0454406703172159E-2</v>
      </c>
      <c r="D25">
        <f>(VLOOKUP($B25,Property!$B$3:$I$204,CAPEX!D$2,FALSE)-VLOOKUP($B25,Accdper!$B$3:$I$204,CAPEX!D$2,FALSE))/VLOOKUP($B25,Barrelmiles!$B$4:$I$205,CAPEX!D$2,FALSE)</f>
        <v>1.0498915661965206E-2</v>
      </c>
      <c r="E25">
        <f>(VLOOKUP($B25,Property!$B$3:$I$204,CAPEX!E$2,FALSE)-VLOOKUP($B25,Accdper!$B$3:$I$204,CAPEX!E$2,FALSE))/VLOOKUP($B25,Barrelmiles!$B$4:$I$205,CAPEX!E$2,FALSE)</f>
        <v>1.2795854598250868E-2</v>
      </c>
      <c r="F25">
        <f>(VLOOKUP($B25,Property!$B$3:$I$204,CAPEX!F$2,FALSE)-VLOOKUP($B25,Accdper!$B$3:$I$204,CAPEX!F$2,FALSE))/VLOOKUP($B25,Barrelmiles!$B$4:$I$205,CAPEX!F$2,FALSE)</f>
        <v>1.3955669252194736E-2</v>
      </c>
      <c r="G25">
        <f>(VLOOKUP($B25,Property!$B$3:$I$204,CAPEX!G$2,FALSE)-VLOOKUP($B25,Accdper!$B$3:$I$204,CAPEX!G$2,FALSE))/VLOOKUP($B25,Barrelmiles!$B$4:$I$205,CAPEX!G$2,FALSE)</f>
        <v>3.0248059107564538E-2</v>
      </c>
      <c r="H25">
        <f>(VLOOKUP($B25,Property!$B$3:$I$204,CAPEX!H$2,FALSE)-VLOOKUP($B25,Accdper!$B$3:$I$204,CAPEX!H$2,FALSE))/VLOOKUP($B25,Barrelmiles!$B$4:$I$205,CAPEX!H$2,FALSE)</f>
        <v>3.1752857100113475E-2</v>
      </c>
      <c r="J25" s="34">
        <f t="shared" si="1"/>
        <v>4.2574351712892349E-3</v>
      </c>
      <c r="K25" s="34">
        <f t="shared" si="0"/>
        <v>0.22396755373676522</v>
      </c>
      <c r="L25" s="34">
        <f t="shared" si="0"/>
        <v>0.33490781910753448</v>
      </c>
      <c r="M25" s="34">
        <f t="shared" si="0"/>
        <v>1.8933310102032315</v>
      </c>
      <c r="N25" s="34">
        <f t="shared" si="0"/>
        <v>2.0372701198317427</v>
      </c>
    </row>
    <row r="26" spans="1:14" ht="15" customHeight="1" x14ac:dyDescent="0.35">
      <c r="A26" s="33" t="s">
        <v>30</v>
      </c>
      <c r="B26" s="50">
        <v>77</v>
      </c>
      <c r="C26">
        <f>(VLOOKUP($B26,Property!$B$3:$I$204,CAPEX!C$2,FALSE)-VLOOKUP($B26,Accdper!$B$3:$I$204,CAPEX!C$2,FALSE))/VLOOKUP($B26,Barrelmiles!$B$4:$I$205,CAPEX!C$2,FALSE)</f>
        <v>4.4499793851909639E-3</v>
      </c>
      <c r="D26">
        <f>(VLOOKUP($B26,Property!$B$3:$I$204,CAPEX!D$2,FALSE)-VLOOKUP($B26,Accdper!$B$3:$I$204,CAPEX!D$2,FALSE))/VLOOKUP($B26,Barrelmiles!$B$4:$I$205,CAPEX!D$2,FALSE)</f>
        <v>4.2968261202611475E-3</v>
      </c>
      <c r="E26">
        <f>(VLOOKUP($B26,Property!$B$3:$I$204,CAPEX!E$2,FALSE)-VLOOKUP($B26,Accdper!$B$3:$I$204,CAPEX!E$2,FALSE))/VLOOKUP($B26,Barrelmiles!$B$4:$I$205,CAPEX!E$2,FALSE)</f>
        <v>4.3568016649360546E-3</v>
      </c>
      <c r="F26">
        <f>(VLOOKUP($B26,Property!$B$3:$I$204,CAPEX!F$2,FALSE)-VLOOKUP($B26,Accdper!$B$3:$I$204,CAPEX!F$2,FALSE))/VLOOKUP($B26,Barrelmiles!$B$4:$I$205,CAPEX!F$2,FALSE)</f>
        <v>4.2014028509364375E-3</v>
      </c>
      <c r="G26">
        <f>(VLOOKUP($B26,Property!$B$3:$I$204,CAPEX!G$2,FALSE)-VLOOKUP($B26,Accdper!$B$3:$I$204,CAPEX!G$2,FALSE))/VLOOKUP($B26,Barrelmiles!$B$4:$I$205,CAPEX!G$2,FALSE)</f>
        <v>3.3908432749197351E-3</v>
      </c>
      <c r="H26">
        <f>(VLOOKUP($B26,Property!$B$3:$I$204,CAPEX!H$2,FALSE)-VLOOKUP($B26,Accdper!$B$3:$I$204,CAPEX!H$2,FALSE))/VLOOKUP($B26,Barrelmiles!$B$4:$I$205,CAPEX!H$2,FALSE)</f>
        <v>3.4059397652356723E-3</v>
      </c>
      <c r="J26" s="34">
        <f t="shared" si="1"/>
        <v>-3.4416623465603785E-2</v>
      </c>
      <c r="K26" s="34">
        <f t="shared" si="0"/>
        <v>-2.0938910540798113E-2</v>
      </c>
      <c r="L26" s="34">
        <f t="shared" si="0"/>
        <v>-5.5860154112569921E-2</v>
      </c>
      <c r="M26" s="34">
        <f t="shared" si="0"/>
        <v>-0.238009217255234</v>
      </c>
      <c r="N26" s="34">
        <f t="shared" si="0"/>
        <v>-0.23461673180548639</v>
      </c>
    </row>
    <row r="27" spans="1:14" ht="15" customHeight="1" x14ac:dyDescent="0.35">
      <c r="A27" s="33" t="s">
        <v>31</v>
      </c>
      <c r="B27" s="50">
        <v>78</v>
      </c>
      <c r="C27">
        <f>(VLOOKUP($B27,Property!$B$3:$I$204,CAPEX!C$2,FALSE)-VLOOKUP($B27,Accdper!$B$3:$I$204,CAPEX!C$2,FALSE))/VLOOKUP($B27,Barrelmiles!$B$4:$I$205,CAPEX!C$2,FALSE)</f>
        <v>7.1906190638281542E-3</v>
      </c>
      <c r="D27">
        <f>(VLOOKUP($B27,Property!$B$3:$I$204,CAPEX!D$2,FALSE)-VLOOKUP($B27,Accdper!$B$3:$I$204,CAPEX!D$2,FALSE))/VLOOKUP($B27,Barrelmiles!$B$4:$I$205,CAPEX!D$2,FALSE)</f>
        <v>7.7918490455122849E-3</v>
      </c>
      <c r="E27">
        <f>(VLOOKUP($B27,Property!$B$3:$I$204,CAPEX!E$2,FALSE)-VLOOKUP($B27,Accdper!$B$3:$I$204,CAPEX!E$2,FALSE))/VLOOKUP($B27,Barrelmiles!$B$4:$I$205,CAPEX!E$2,FALSE)</f>
        <v>8.4371149205572406E-3</v>
      </c>
      <c r="F27">
        <f>(VLOOKUP($B27,Property!$B$3:$I$204,CAPEX!F$2,FALSE)-VLOOKUP($B27,Accdper!$B$3:$I$204,CAPEX!F$2,FALSE))/VLOOKUP($B27,Barrelmiles!$B$4:$I$205,CAPEX!F$2,FALSE)</f>
        <v>7.295570731549632E-3</v>
      </c>
      <c r="G27">
        <f>(VLOOKUP($B27,Property!$B$3:$I$204,CAPEX!G$2,FALSE)-VLOOKUP($B27,Accdper!$B$3:$I$204,CAPEX!G$2,FALSE))/VLOOKUP($B27,Barrelmiles!$B$4:$I$205,CAPEX!G$2,FALSE)</f>
        <v>6.8009889125073362E-3</v>
      </c>
      <c r="H27">
        <f>(VLOOKUP($B27,Property!$B$3:$I$204,CAPEX!H$2,FALSE)-VLOOKUP($B27,Accdper!$B$3:$I$204,CAPEX!H$2,FALSE))/VLOOKUP($B27,Barrelmiles!$B$4:$I$205,CAPEX!H$2,FALSE)</f>
        <v>7.1072671647247525E-3</v>
      </c>
      <c r="J27" s="34">
        <f t="shared" si="1"/>
        <v>8.3613104288693452E-2</v>
      </c>
      <c r="K27" s="34">
        <f t="shared" si="0"/>
        <v>0.17335028398312546</v>
      </c>
      <c r="L27" s="34">
        <f t="shared" si="0"/>
        <v>1.4595637286562558E-2</v>
      </c>
      <c r="M27" s="34">
        <f t="shared" si="0"/>
        <v>-5.4185898023832467E-2</v>
      </c>
      <c r="N27" s="34">
        <f t="shared" si="0"/>
        <v>-1.159175564211111E-2</v>
      </c>
    </row>
    <row r="28" spans="1:14" ht="15" customHeight="1" x14ac:dyDescent="0.35">
      <c r="A28" s="33" t="s">
        <v>33</v>
      </c>
      <c r="B28" s="50">
        <v>83</v>
      </c>
      <c r="C28">
        <f>(VLOOKUP($B28,Property!$B$3:$I$204,CAPEX!C$2,FALSE)-VLOOKUP($B28,Accdper!$B$3:$I$204,CAPEX!C$2,FALSE))/VLOOKUP($B28,Barrelmiles!$B$4:$I$205,CAPEX!C$2,FALSE)</f>
        <v>8.4428777951829469E-3</v>
      </c>
      <c r="D28">
        <f>(VLOOKUP($B28,Property!$B$3:$I$204,CAPEX!D$2,FALSE)-VLOOKUP($B28,Accdper!$B$3:$I$204,CAPEX!D$2,FALSE))/VLOOKUP($B28,Barrelmiles!$B$4:$I$205,CAPEX!D$2,FALSE)</f>
        <v>8.7190149371817963E-3</v>
      </c>
      <c r="E28">
        <f>(VLOOKUP($B28,Property!$B$3:$I$204,CAPEX!E$2,FALSE)-VLOOKUP($B28,Accdper!$B$3:$I$204,CAPEX!E$2,FALSE))/VLOOKUP($B28,Barrelmiles!$B$4:$I$205,CAPEX!E$2,FALSE)</f>
        <v>7.7544938431228418E-3</v>
      </c>
      <c r="F28">
        <f>(VLOOKUP($B28,Property!$B$3:$I$204,CAPEX!F$2,FALSE)-VLOOKUP($B28,Accdper!$B$3:$I$204,CAPEX!F$2,FALSE))/VLOOKUP($B28,Barrelmiles!$B$4:$I$205,CAPEX!F$2,FALSE)</f>
        <v>7.4034513777608627E-3</v>
      </c>
      <c r="G28">
        <f>(VLOOKUP($B28,Property!$B$3:$I$204,CAPEX!G$2,FALSE)-VLOOKUP($B28,Accdper!$B$3:$I$204,CAPEX!G$2,FALSE))/VLOOKUP($B28,Barrelmiles!$B$4:$I$205,CAPEX!G$2,FALSE)</f>
        <v>9.1168729930938656E-3</v>
      </c>
      <c r="H28">
        <f>(VLOOKUP($B28,Property!$B$3:$I$204,CAPEX!H$2,FALSE)-VLOOKUP($B28,Accdper!$B$3:$I$204,CAPEX!H$2,FALSE))/VLOOKUP($B28,Barrelmiles!$B$4:$I$205,CAPEX!H$2,FALSE)</f>
        <v>8.1628208012864446E-3</v>
      </c>
      <c r="J28" s="34">
        <f t="shared" si="1"/>
        <v>3.2706518878716735E-2</v>
      </c>
      <c r="K28" s="34">
        <f t="shared" si="0"/>
        <v>-8.1534278803947632E-2</v>
      </c>
      <c r="L28" s="34">
        <f t="shared" si="0"/>
        <v>-0.12311281089667379</v>
      </c>
      <c r="M28" s="34">
        <f t="shared" si="0"/>
        <v>7.9830031212279801E-2</v>
      </c>
      <c r="N28" s="34">
        <f t="shared" si="0"/>
        <v>-3.3170798001634916E-2</v>
      </c>
    </row>
    <row r="29" spans="1:14" ht="15" customHeight="1" x14ac:dyDescent="0.35">
      <c r="A29" s="33" t="s">
        <v>34</v>
      </c>
      <c r="B29" s="50">
        <v>84</v>
      </c>
      <c r="C29">
        <f>(VLOOKUP($B29,Property!$B$3:$I$204,CAPEX!C$2,FALSE)-VLOOKUP($B29,Accdper!$B$3:$I$204,CAPEX!C$2,FALSE))/VLOOKUP($B29,Barrelmiles!$B$4:$I$205,CAPEX!C$2,FALSE)</f>
        <v>3.3856876356275045E-2</v>
      </c>
      <c r="D29">
        <f>(VLOOKUP($B29,Property!$B$3:$I$204,CAPEX!D$2,FALSE)-VLOOKUP($B29,Accdper!$B$3:$I$204,CAPEX!D$2,FALSE))/VLOOKUP($B29,Barrelmiles!$B$4:$I$205,CAPEX!D$2,FALSE)</f>
        <v>2.8149400999365613E-2</v>
      </c>
      <c r="E29">
        <f>(VLOOKUP($B29,Property!$B$3:$I$204,CAPEX!E$2,FALSE)-VLOOKUP($B29,Accdper!$B$3:$I$204,CAPEX!E$2,FALSE))/VLOOKUP($B29,Barrelmiles!$B$4:$I$205,CAPEX!E$2,FALSE)</f>
        <v>2.5035202616432682E-2</v>
      </c>
      <c r="F29">
        <f>(VLOOKUP($B29,Property!$B$3:$I$204,CAPEX!F$2,FALSE)-VLOOKUP($B29,Accdper!$B$3:$I$204,CAPEX!F$2,FALSE))/VLOOKUP($B29,Barrelmiles!$B$4:$I$205,CAPEX!F$2,FALSE)</f>
        <v>3.0847435328409101E-2</v>
      </c>
      <c r="G29">
        <f>(VLOOKUP($B29,Property!$B$3:$I$204,CAPEX!G$2,FALSE)-VLOOKUP($B29,Accdper!$B$3:$I$204,CAPEX!G$2,FALSE))/VLOOKUP($B29,Barrelmiles!$B$4:$I$205,CAPEX!G$2,FALSE)</f>
        <v>6.0481110752161164E-2</v>
      </c>
      <c r="H29">
        <f>(VLOOKUP($B29,Property!$B$3:$I$204,CAPEX!H$2,FALSE)-VLOOKUP($B29,Accdper!$B$3:$I$204,CAPEX!H$2,FALSE))/VLOOKUP($B29,Barrelmiles!$B$4:$I$205,CAPEX!H$2,FALSE)</f>
        <v>0.10277725944084388</v>
      </c>
      <c r="J29" s="34">
        <f t="shared" si="1"/>
        <v>-0.16857654843435096</v>
      </c>
      <c r="K29" s="34">
        <f t="shared" si="0"/>
        <v>-0.26055781540541767</v>
      </c>
      <c r="L29" s="34">
        <f t="shared" si="0"/>
        <v>-8.8887143521383147E-2</v>
      </c>
      <c r="M29" s="34">
        <f t="shared" si="0"/>
        <v>0.78637598211128457</v>
      </c>
      <c r="N29" s="34">
        <f t="shared" si="0"/>
        <v>2.0356391522750479</v>
      </c>
    </row>
    <row r="30" spans="1:14" ht="15" customHeight="1" x14ac:dyDescent="0.35">
      <c r="A30" s="33" t="s">
        <v>35</v>
      </c>
      <c r="B30" s="50">
        <v>85</v>
      </c>
      <c r="C30">
        <f>(VLOOKUP($B30,Property!$B$3:$I$204,CAPEX!C$2,FALSE)-VLOOKUP($B30,Accdper!$B$3:$I$204,CAPEX!C$2,FALSE))/VLOOKUP($B30,Barrelmiles!$B$4:$I$205,CAPEX!C$2,FALSE)</f>
        <v>1.6135201881418008E-3</v>
      </c>
      <c r="D30">
        <f>(VLOOKUP($B30,Property!$B$3:$I$204,CAPEX!D$2,FALSE)-VLOOKUP($B30,Accdper!$B$3:$I$204,CAPEX!D$2,FALSE))/VLOOKUP($B30,Barrelmiles!$B$4:$I$205,CAPEX!D$2,FALSE)</f>
        <v>1.5899575033619699E-3</v>
      </c>
      <c r="E30">
        <f>(VLOOKUP($B30,Property!$B$3:$I$204,CAPEX!E$2,FALSE)-VLOOKUP($B30,Accdper!$B$3:$I$204,CAPEX!E$2,FALSE))/VLOOKUP($B30,Barrelmiles!$B$4:$I$205,CAPEX!E$2,FALSE)</f>
        <v>1.4908036229869261E-3</v>
      </c>
      <c r="F30">
        <f>(VLOOKUP($B30,Property!$B$3:$I$204,CAPEX!F$2,FALSE)-VLOOKUP($B30,Accdper!$B$3:$I$204,CAPEX!F$2,FALSE))/VLOOKUP($B30,Barrelmiles!$B$4:$I$205,CAPEX!F$2,FALSE)</f>
        <v>1.656405483669541E-3</v>
      </c>
      <c r="G30">
        <f>(VLOOKUP($B30,Property!$B$3:$I$204,CAPEX!G$2,FALSE)-VLOOKUP($B30,Accdper!$B$3:$I$204,CAPEX!G$2,FALSE))/VLOOKUP($B30,Barrelmiles!$B$4:$I$205,CAPEX!G$2,FALSE)</f>
        <v>1.5878454257077131E-3</v>
      </c>
      <c r="H30">
        <f>(VLOOKUP($B30,Property!$B$3:$I$204,CAPEX!H$2,FALSE)-VLOOKUP($B30,Accdper!$B$3:$I$204,CAPEX!H$2,FALSE))/VLOOKUP($B30,Barrelmiles!$B$4:$I$205,CAPEX!H$2,FALSE)</f>
        <v>1.4798316087644588E-3</v>
      </c>
      <c r="J30" s="34">
        <f t="shared" si="1"/>
        <v>-1.4603278566329378E-2</v>
      </c>
      <c r="K30" s="34">
        <f t="shared" si="0"/>
        <v>-7.6055178024267756E-2</v>
      </c>
      <c r="L30" s="34">
        <f t="shared" si="0"/>
        <v>2.657871642568584E-2</v>
      </c>
      <c r="M30" s="34">
        <f t="shared" si="0"/>
        <v>-1.5912266002482352E-2</v>
      </c>
      <c r="N30" s="34">
        <f t="shared" si="0"/>
        <v>-8.2855225710750782E-2</v>
      </c>
    </row>
    <row r="31" spans="1:14" ht="15" customHeight="1" x14ac:dyDescent="0.35">
      <c r="A31" s="33" t="s">
        <v>36</v>
      </c>
      <c r="B31" s="50">
        <v>87</v>
      </c>
      <c r="C31">
        <f>(VLOOKUP($B31,Property!$B$3:$I$204,CAPEX!C$2,FALSE)-VLOOKUP($B31,Accdper!$B$3:$I$204,CAPEX!C$2,FALSE))/VLOOKUP($B31,Barrelmiles!$B$4:$I$205,CAPEX!C$2,FALSE)</f>
        <v>6.6568179711155362E-2</v>
      </c>
      <c r="D31">
        <f>(VLOOKUP($B31,Property!$B$3:$I$204,CAPEX!D$2,FALSE)-VLOOKUP($B31,Accdper!$B$3:$I$204,CAPEX!D$2,FALSE))/VLOOKUP($B31,Barrelmiles!$B$4:$I$205,CAPEX!D$2,FALSE)</f>
        <v>5.4685263585057764E-2</v>
      </c>
      <c r="E31">
        <f>(VLOOKUP($B31,Property!$B$3:$I$204,CAPEX!E$2,FALSE)-VLOOKUP($B31,Accdper!$B$3:$I$204,CAPEX!E$2,FALSE))/VLOOKUP($B31,Barrelmiles!$B$4:$I$205,CAPEX!E$2,FALSE)</f>
        <v>4.6970188726596848E-2</v>
      </c>
      <c r="F31">
        <f>(VLOOKUP($B31,Property!$B$3:$I$204,CAPEX!F$2,FALSE)-VLOOKUP($B31,Accdper!$B$3:$I$204,CAPEX!F$2,FALSE))/VLOOKUP($B31,Barrelmiles!$B$4:$I$205,CAPEX!F$2,FALSE)</f>
        <v>5.3832206622862297E-2</v>
      </c>
      <c r="G31">
        <f>(VLOOKUP($B31,Property!$B$3:$I$204,CAPEX!G$2,FALSE)-VLOOKUP($B31,Accdper!$B$3:$I$204,CAPEX!G$2,FALSE))/VLOOKUP($B31,Barrelmiles!$B$4:$I$205,CAPEX!G$2,FALSE)</f>
        <v>5.7527114548445217E-2</v>
      </c>
      <c r="H31">
        <f>(VLOOKUP($B31,Property!$B$3:$I$204,CAPEX!H$2,FALSE)-VLOOKUP($B31,Accdper!$B$3:$I$204,CAPEX!H$2,FALSE))/VLOOKUP($B31,Barrelmiles!$B$4:$I$205,CAPEX!H$2,FALSE)</f>
        <v>5.4019013175997575E-2</v>
      </c>
      <c r="J31" s="34">
        <f t="shared" si="1"/>
        <v>-0.17850745172330862</v>
      </c>
      <c r="K31" s="34">
        <f t="shared" si="0"/>
        <v>-0.29440479024055877</v>
      </c>
      <c r="L31" s="34">
        <f t="shared" si="0"/>
        <v>-0.19132223749478305</v>
      </c>
      <c r="M31" s="34">
        <f t="shared" si="0"/>
        <v>-0.13581661992171104</v>
      </c>
      <c r="N31" s="34">
        <f t="shared" si="0"/>
        <v>-0.18851599352137344</v>
      </c>
    </row>
    <row r="32" spans="1:14" ht="15" customHeight="1" x14ac:dyDescent="0.35">
      <c r="A32" s="33" t="s">
        <v>38</v>
      </c>
      <c r="B32" s="50">
        <v>89</v>
      </c>
      <c r="C32">
        <f>(VLOOKUP($B32,Property!$B$3:$I$204,CAPEX!C$2,FALSE)-VLOOKUP($B32,Accdper!$B$3:$I$204,CAPEX!C$2,FALSE))/VLOOKUP($B32,Barrelmiles!$B$4:$I$205,CAPEX!C$2,FALSE)</f>
        <v>4.6509256824372892E-3</v>
      </c>
      <c r="D32">
        <f>(VLOOKUP($B32,Property!$B$3:$I$204,CAPEX!D$2,FALSE)-VLOOKUP($B32,Accdper!$B$3:$I$204,CAPEX!D$2,FALSE))/VLOOKUP($B32,Barrelmiles!$B$4:$I$205,CAPEX!D$2,FALSE)</f>
        <v>1.898986946378458E-2</v>
      </c>
      <c r="E32">
        <f>(VLOOKUP($B32,Property!$B$3:$I$204,CAPEX!E$2,FALSE)-VLOOKUP($B32,Accdper!$B$3:$I$204,CAPEX!E$2,FALSE))/VLOOKUP($B32,Barrelmiles!$B$4:$I$205,CAPEX!E$2,FALSE)</f>
        <v>2.2142189113427316E-2</v>
      </c>
      <c r="F32">
        <f>(VLOOKUP($B32,Property!$B$3:$I$204,CAPEX!F$2,FALSE)-VLOOKUP($B32,Accdper!$B$3:$I$204,CAPEX!F$2,FALSE))/VLOOKUP($B32,Barrelmiles!$B$4:$I$205,CAPEX!F$2,FALSE)</f>
        <v>2.4720457706462331E-2</v>
      </c>
      <c r="G32">
        <f>(VLOOKUP($B32,Property!$B$3:$I$204,CAPEX!G$2,FALSE)-VLOOKUP($B32,Accdper!$B$3:$I$204,CAPEX!G$2,FALSE))/VLOOKUP($B32,Barrelmiles!$B$4:$I$205,CAPEX!G$2,FALSE)</f>
        <v>6.5560187264550554E-2</v>
      </c>
      <c r="H32">
        <f>(VLOOKUP($B32,Property!$B$3:$I$204,CAPEX!H$2,FALSE)-VLOOKUP($B32,Accdper!$B$3:$I$204,CAPEX!H$2,FALSE))/VLOOKUP($B32,Barrelmiles!$B$4:$I$205,CAPEX!H$2,FALSE)</f>
        <v>6.6993534932264925E-3</v>
      </c>
      <c r="J32" s="34">
        <f t="shared" si="1"/>
        <v>3.0830300805479771</v>
      </c>
      <c r="K32" s="34">
        <f t="shared" si="0"/>
        <v>3.7608133574441118</v>
      </c>
      <c r="L32" s="34">
        <f t="shared" si="0"/>
        <v>4.3151693650601883</v>
      </c>
      <c r="M32" s="34">
        <f t="shared" si="0"/>
        <v>13.09615885975502</v>
      </c>
      <c r="N32" s="34">
        <f t="shared" si="0"/>
        <v>0.44043443190770087</v>
      </c>
    </row>
    <row r="33" spans="1:14" ht="15" customHeight="1" x14ac:dyDescent="0.35">
      <c r="A33" s="33" t="s">
        <v>39</v>
      </c>
      <c r="B33" s="50">
        <v>91</v>
      </c>
      <c r="C33">
        <f>(VLOOKUP($B33,Property!$B$3:$I$204,CAPEX!C$2,FALSE)-VLOOKUP($B33,Accdper!$B$3:$I$204,CAPEX!C$2,FALSE))/VLOOKUP($B33,Barrelmiles!$B$4:$I$205,CAPEX!C$2,FALSE)</f>
        <v>2.6712603036230877E-2</v>
      </c>
      <c r="D33">
        <f>(VLOOKUP($B33,Property!$B$3:$I$204,CAPEX!D$2,FALSE)-VLOOKUP($B33,Accdper!$B$3:$I$204,CAPEX!D$2,FALSE))/VLOOKUP($B33,Barrelmiles!$B$4:$I$205,CAPEX!D$2,FALSE)</f>
        <v>2.5762728275845886E-2</v>
      </c>
      <c r="E33">
        <f>(VLOOKUP($B33,Property!$B$3:$I$204,CAPEX!E$2,FALSE)-VLOOKUP($B33,Accdper!$B$3:$I$204,CAPEX!E$2,FALSE))/VLOOKUP($B33,Barrelmiles!$B$4:$I$205,CAPEX!E$2,FALSE)</f>
        <v>2.4852544860739057E-2</v>
      </c>
      <c r="F33">
        <f>(VLOOKUP($B33,Property!$B$3:$I$204,CAPEX!F$2,FALSE)-VLOOKUP($B33,Accdper!$B$3:$I$204,CAPEX!F$2,FALSE))/VLOOKUP($B33,Barrelmiles!$B$4:$I$205,CAPEX!F$2,FALSE)</f>
        <v>2.5472286714814368E-2</v>
      </c>
      <c r="G33">
        <f>(VLOOKUP($B33,Property!$B$3:$I$204,CAPEX!G$2,FALSE)-VLOOKUP($B33,Accdper!$B$3:$I$204,CAPEX!G$2,FALSE))/VLOOKUP($B33,Barrelmiles!$B$4:$I$205,CAPEX!G$2,FALSE)</f>
        <v>2.4750247739692272E-2</v>
      </c>
      <c r="H33">
        <f>(VLOOKUP($B33,Property!$B$3:$I$204,CAPEX!H$2,FALSE)-VLOOKUP($B33,Accdper!$B$3:$I$204,CAPEX!H$2,FALSE))/VLOOKUP($B33,Barrelmiles!$B$4:$I$205,CAPEX!H$2,FALSE)</f>
        <v>2.3517310913520148E-2</v>
      </c>
      <c r="J33" s="34">
        <f t="shared" si="1"/>
        <v>-3.5559049003822479E-2</v>
      </c>
      <c r="K33" s="34">
        <f t="shared" si="0"/>
        <v>-6.9632232132861904E-2</v>
      </c>
      <c r="L33" s="34">
        <f t="shared" si="0"/>
        <v>-4.6431877856839415E-2</v>
      </c>
      <c r="M33" s="34">
        <f t="shared" si="0"/>
        <v>-7.3461777344462478E-2</v>
      </c>
      <c r="N33" s="34">
        <f t="shared" si="0"/>
        <v>-0.11961740001065736</v>
      </c>
    </row>
    <row r="34" spans="1:14" ht="15" customHeight="1" x14ac:dyDescent="0.35">
      <c r="A34" s="33" t="s">
        <v>41</v>
      </c>
      <c r="B34" s="50">
        <v>94</v>
      </c>
      <c r="C34">
        <f>(VLOOKUP($B34,Property!$B$3:$I$204,CAPEX!C$2,FALSE)-VLOOKUP($B34,Accdper!$B$3:$I$204,CAPEX!C$2,FALSE))/VLOOKUP($B34,Barrelmiles!$B$4:$I$205,CAPEX!C$2,FALSE)</f>
        <v>3.3496785319068038E-3</v>
      </c>
      <c r="D34">
        <f>(VLOOKUP($B34,Property!$B$3:$I$204,CAPEX!D$2,FALSE)-VLOOKUP($B34,Accdper!$B$3:$I$204,CAPEX!D$2,FALSE))/VLOOKUP($B34,Barrelmiles!$B$4:$I$205,CAPEX!D$2,FALSE)</f>
        <v>3.4439269125181209E-3</v>
      </c>
      <c r="E34">
        <f>(VLOOKUP($B34,Property!$B$3:$I$204,CAPEX!E$2,FALSE)-VLOOKUP($B34,Accdper!$B$3:$I$204,CAPEX!E$2,FALSE))/VLOOKUP($B34,Barrelmiles!$B$4:$I$205,CAPEX!E$2,FALSE)</f>
        <v>3.0190521326206384E-3</v>
      </c>
      <c r="F34">
        <f>(VLOOKUP($B34,Property!$B$3:$I$204,CAPEX!F$2,FALSE)-VLOOKUP($B34,Accdper!$B$3:$I$204,CAPEX!F$2,FALSE))/VLOOKUP($B34,Barrelmiles!$B$4:$I$205,CAPEX!F$2,FALSE)</f>
        <v>3.3945548581600974E-3</v>
      </c>
      <c r="G34">
        <f>(VLOOKUP($B34,Property!$B$3:$I$204,CAPEX!G$2,FALSE)-VLOOKUP($B34,Accdper!$B$3:$I$204,CAPEX!G$2,FALSE))/VLOOKUP($B34,Barrelmiles!$B$4:$I$205,CAPEX!G$2,FALSE)</f>
        <v>4.2299618999715816E-3</v>
      </c>
      <c r="H34">
        <f>(VLOOKUP($B34,Property!$B$3:$I$204,CAPEX!H$2,FALSE)-VLOOKUP($B34,Accdper!$B$3:$I$204,CAPEX!H$2,FALSE))/VLOOKUP($B34,Barrelmiles!$B$4:$I$205,CAPEX!H$2,FALSE)</f>
        <v>5.820222161802141E-3</v>
      </c>
      <c r="J34" s="34">
        <f t="shared" si="1"/>
        <v>2.8136544959037078E-2</v>
      </c>
      <c r="K34" s="34">
        <f t="shared" si="0"/>
        <v>-9.8703919237872778E-2</v>
      </c>
      <c r="L34" s="34">
        <f t="shared" si="0"/>
        <v>1.3397203888621442E-2</v>
      </c>
      <c r="M34" s="34">
        <f t="shared" si="0"/>
        <v>0.26279637275033574</v>
      </c>
      <c r="N34" s="34">
        <f t="shared" si="0"/>
        <v>0.73754648583814419</v>
      </c>
    </row>
    <row r="35" spans="1:14" ht="15" customHeight="1" x14ac:dyDescent="0.35">
      <c r="A35" s="33" t="s">
        <v>43</v>
      </c>
      <c r="B35" s="50">
        <v>96</v>
      </c>
      <c r="C35">
        <f>(VLOOKUP($B35,Property!$B$3:$I$204,CAPEX!C$2,FALSE)-VLOOKUP($B35,Accdper!$B$3:$I$204,CAPEX!C$2,FALSE))/VLOOKUP($B35,Barrelmiles!$B$4:$I$205,CAPEX!C$2,FALSE)</f>
        <v>1.0292585558843969E-2</v>
      </c>
      <c r="D35">
        <f>(VLOOKUP($B35,Property!$B$3:$I$204,CAPEX!D$2,FALSE)-VLOOKUP($B35,Accdper!$B$3:$I$204,CAPEX!D$2,FALSE))/VLOOKUP($B35,Barrelmiles!$B$4:$I$205,CAPEX!D$2,FALSE)</f>
        <v>1.1349137581460804E-2</v>
      </c>
      <c r="E35">
        <f>(VLOOKUP($B35,Property!$B$3:$I$204,CAPEX!E$2,FALSE)-VLOOKUP($B35,Accdper!$B$3:$I$204,CAPEX!E$2,FALSE))/VLOOKUP($B35,Barrelmiles!$B$4:$I$205,CAPEX!E$2,FALSE)</f>
        <v>1.0390275572680524E-2</v>
      </c>
      <c r="F35">
        <f>(VLOOKUP($B35,Property!$B$3:$I$204,CAPEX!F$2,FALSE)-VLOOKUP($B35,Accdper!$B$3:$I$204,CAPEX!F$2,FALSE))/VLOOKUP($B35,Barrelmiles!$B$4:$I$205,CAPEX!F$2,FALSE)</f>
        <v>1.4971240221054546E-2</v>
      </c>
      <c r="G35">
        <f>(VLOOKUP($B35,Property!$B$3:$I$204,CAPEX!G$2,FALSE)-VLOOKUP($B35,Accdper!$B$3:$I$204,CAPEX!G$2,FALSE))/VLOOKUP($B35,Barrelmiles!$B$4:$I$205,CAPEX!G$2,FALSE)</f>
        <v>9.0937043246790999E-2</v>
      </c>
      <c r="H35">
        <f>(VLOOKUP($B35,Property!$B$3:$I$204,CAPEX!H$2,FALSE)-VLOOKUP($B35,Accdper!$B$3:$I$204,CAPEX!H$2,FALSE))/VLOOKUP($B35,Barrelmiles!$B$4:$I$205,CAPEX!H$2,FALSE)</f>
        <v>5.7684845100715556</v>
      </c>
      <c r="J35" s="34">
        <f t="shared" si="1"/>
        <v>0.10265176000494698</v>
      </c>
      <c r="K35" s="34">
        <f t="shared" si="0"/>
        <v>9.4912996620770025E-3</v>
      </c>
      <c r="L35" s="34">
        <f t="shared" si="0"/>
        <v>0.45456553510895165</v>
      </c>
      <c r="M35" s="34">
        <f t="shared" si="0"/>
        <v>7.8351991564114591</v>
      </c>
      <c r="N35" s="34">
        <f t="shared" si="0"/>
        <v>559.45047933703586</v>
      </c>
    </row>
    <row r="36" spans="1:14" ht="15" customHeight="1" x14ac:dyDescent="0.35">
      <c r="A36" s="33" t="s">
        <v>44</v>
      </c>
      <c r="B36" s="50">
        <v>99</v>
      </c>
      <c r="C36">
        <f>(VLOOKUP($B36,Property!$B$3:$I$204,CAPEX!C$2,FALSE)-VLOOKUP($B36,Accdper!$B$3:$I$204,CAPEX!C$2,FALSE))/VLOOKUP($B36,Barrelmiles!$B$4:$I$205,CAPEX!C$2,FALSE)</f>
        <v>2.0947294920387665E-3</v>
      </c>
      <c r="D36">
        <f>(VLOOKUP($B36,Property!$B$3:$I$204,CAPEX!D$2,FALSE)-VLOOKUP($B36,Accdper!$B$3:$I$204,CAPEX!D$2,FALSE))/VLOOKUP($B36,Barrelmiles!$B$4:$I$205,CAPEX!D$2,FALSE)</f>
        <v>1.5811084524040367E-3</v>
      </c>
      <c r="E36">
        <f>(VLOOKUP($B36,Property!$B$3:$I$204,CAPEX!E$2,FALSE)-VLOOKUP($B36,Accdper!$B$3:$I$204,CAPEX!E$2,FALSE))/VLOOKUP($B36,Barrelmiles!$B$4:$I$205,CAPEX!E$2,FALSE)</f>
        <v>1.4629917543362301E-3</v>
      </c>
      <c r="F36">
        <f>(VLOOKUP($B36,Property!$B$3:$I$204,CAPEX!F$2,FALSE)-VLOOKUP($B36,Accdper!$B$3:$I$204,CAPEX!F$2,FALSE))/VLOOKUP($B36,Barrelmiles!$B$4:$I$205,CAPEX!F$2,FALSE)</f>
        <v>1.4782803669217688E-3</v>
      </c>
      <c r="G36">
        <f>(VLOOKUP($B36,Property!$B$3:$I$204,CAPEX!G$2,FALSE)-VLOOKUP($B36,Accdper!$B$3:$I$204,CAPEX!G$2,FALSE))/VLOOKUP($B36,Barrelmiles!$B$4:$I$205,CAPEX!G$2,FALSE)</f>
        <v>1.6930452579986129E-3</v>
      </c>
      <c r="H36">
        <f>(VLOOKUP($B36,Property!$B$3:$I$204,CAPEX!H$2,FALSE)-VLOOKUP($B36,Accdper!$B$3:$I$204,CAPEX!H$2,FALSE))/VLOOKUP($B36,Barrelmiles!$B$4:$I$205,CAPEX!H$2,FALSE)</f>
        <v>1.8337093972185766E-3</v>
      </c>
      <c r="J36" s="34">
        <f t="shared" si="1"/>
        <v>-0.24519683404792797</v>
      </c>
      <c r="K36" s="34">
        <f t="shared" si="0"/>
        <v>-0.30158440032640027</v>
      </c>
      <c r="L36" s="34">
        <f t="shared" si="0"/>
        <v>-0.29428579081923256</v>
      </c>
      <c r="M36" s="34">
        <f t="shared" si="0"/>
        <v>-0.19175947804563576</v>
      </c>
      <c r="N36" s="34">
        <f t="shared" si="0"/>
        <v>-0.12460802018218747</v>
      </c>
    </row>
    <row r="37" spans="1:14" ht="15" customHeight="1" x14ac:dyDescent="0.35">
      <c r="A37" s="33" t="s">
        <v>45</v>
      </c>
      <c r="B37" s="50">
        <v>100</v>
      </c>
      <c r="C37">
        <f>(VLOOKUP($B37,Property!$B$3:$I$204,CAPEX!C$2,FALSE)-VLOOKUP($B37,Accdper!$B$3:$I$204,CAPEX!C$2,FALSE))/VLOOKUP($B37,Barrelmiles!$B$4:$I$205,CAPEX!C$2,FALSE)</f>
        <v>1.0719847509127366E-2</v>
      </c>
      <c r="D37">
        <f>(VLOOKUP($B37,Property!$B$3:$I$204,CAPEX!D$2,FALSE)-VLOOKUP($B37,Accdper!$B$3:$I$204,CAPEX!D$2,FALSE))/VLOOKUP($B37,Barrelmiles!$B$4:$I$205,CAPEX!D$2,FALSE)</f>
        <v>1.1044686400636949E-2</v>
      </c>
      <c r="E37">
        <f>(VLOOKUP($B37,Property!$B$3:$I$204,CAPEX!E$2,FALSE)-VLOOKUP($B37,Accdper!$B$3:$I$204,CAPEX!E$2,FALSE))/VLOOKUP($B37,Barrelmiles!$B$4:$I$205,CAPEX!E$2,FALSE)</f>
        <v>1.1393640540142195E-2</v>
      </c>
      <c r="F37">
        <f>(VLOOKUP($B37,Property!$B$3:$I$204,CAPEX!F$2,FALSE)-VLOOKUP($B37,Accdper!$B$3:$I$204,CAPEX!F$2,FALSE))/VLOOKUP($B37,Barrelmiles!$B$4:$I$205,CAPEX!F$2,FALSE)</f>
        <v>1.2242979903325185E-2</v>
      </c>
      <c r="G37">
        <f>(VLOOKUP($B37,Property!$B$3:$I$204,CAPEX!G$2,FALSE)-VLOOKUP($B37,Accdper!$B$3:$I$204,CAPEX!G$2,FALSE))/VLOOKUP($B37,Barrelmiles!$B$4:$I$205,CAPEX!G$2,FALSE)</f>
        <v>1.5708332601941804E-2</v>
      </c>
      <c r="H37">
        <f>(VLOOKUP($B37,Property!$B$3:$I$204,CAPEX!H$2,FALSE)-VLOOKUP($B37,Accdper!$B$3:$I$204,CAPEX!H$2,FALSE))/VLOOKUP($B37,Barrelmiles!$B$4:$I$205,CAPEX!H$2,FALSE)</f>
        <v>1.6480712419867975E-2</v>
      </c>
      <c r="J37" s="34">
        <f t="shared" si="1"/>
        <v>3.0302566452834308E-2</v>
      </c>
      <c r="K37" s="34">
        <f t="shared" si="0"/>
        <v>6.2854721621844939E-2</v>
      </c>
      <c r="L37" s="34">
        <f t="shared" si="0"/>
        <v>0.14208526687538736</v>
      </c>
      <c r="M37" s="34">
        <f t="shared" si="0"/>
        <v>0.46535037821825487</v>
      </c>
      <c r="N37" s="34">
        <f t="shared" si="0"/>
        <v>0.53740175929140277</v>
      </c>
    </row>
    <row r="38" spans="1:14" ht="15" customHeight="1" x14ac:dyDescent="0.35">
      <c r="A38" s="33" t="s">
        <v>46</v>
      </c>
      <c r="B38" s="50">
        <v>102</v>
      </c>
      <c r="C38">
        <f>(VLOOKUP($B38,Property!$B$3:$I$204,CAPEX!C$2,FALSE)-VLOOKUP($B38,Accdper!$B$3:$I$204,CAPEX!C$2,FALSE))/VLOOKUP($B38,Barrelmiles!$B$4:$I$205,CAPEX!C$2,FALSE)</f>
        <v>2.36681259524467E-2</v>
      </c>
      <c r="D38">
        <f>(VLOOKUP($B38,Property!$B$3:$I$204,CAPEX!D$2,FALSE)-VLOOKUP($B38,Accdper!$B$3:$I$204,CAPEX!D$2,FALSE))/VLOOKUP($B38,Barrelmiles!$B$4:$I$205,CAPEX!D$2,FALSE)</f>
        <v>2.7637683831221112E-2</v>
      </c>
      <c r="E38">
        <f>(VLOOKUP($B38,Property!$B$3:$I$204,CAPEX!E$2,FALSE)-VLOOKUP($B38,Accdper!$B$3:$I$204,CAPEX!E$2,FALSE))/VLOOKUP($B38,Barrelmiles!$B$4:$I$205,CAPEX!E$2,FALSE)</f>
        <v>3.5145033556119185E-2</v>
      </c>
      <c r="F38">
        <f>(VLOOKUP($B38,Property!$B$3:$I$204,CAPEX!F$2,FALSE)-VLOOKUP($B38,Accdper!$B$3:$I$204,CAPEX!F$2,FALSE))/VLOOKUP($B38,Barrelmiles!$B$4:$I$205,CAPEX!F$2,FALSE)</f>
        <v>2.6785971093456405E-2</v>
      </c>
      <c r="G38">
        <f>(VLOOKUP($B38,Property!$B$3:$I$204,CAPEX!G$2,FALSE)-VLOOKUP($B38,Accdper!$B$3:$I$204,CAPEX!G$2,FALSE))/VLOOKUP($B38,Barrelmiles!$B$4:$I$205,CAPEX!G$2,FALSE)</f>
        <v>2.1712990914980541E-2</v>
      </c>
      <c r="H38">
        <f>(VLOOKUP($B38,Property!$B$3:$I$204,CAPEX!H$2,FALSE)-VLOOKUP($B38,Accdper!$B$3:$I$204,CAPEX!H$2,FALSE))/VLOOKUP($B38,Barrelmiles!$B$4:$I$205,CAPEX!H$2,FALSE)</f>
        <v>2.104535987707876E-2</v>
      </c>
      <c r="J38" s="34">
        <f t="shared" si="1"/>
        <v>0.16771745624262485</v>
      </c>
      <c r="K38" s="34">
        <f t="shared" si="0"/>
        <v>0.48490985837795308</v>
      </c>
      <c r="L38" s="34">
        <f t="shared" si="0"/>
        <v>0.13173181295696954</v>
      </c>
      <c r="M38" s="34">
        <f t="shared" si="0"/>
        <v>-8.2606246113205523E-2</v>
      </c>
      <c r="N38" s="34">
        <f t="shared" si="0"/>
        <v>-0.11081426897243676</v>
      </c>
    </row>
    <row r="39" spans="1:14" ht="15" customHeight="1" x14ac:dyDescent="0.35">
      <c r="A39" s="33" t="s">
        <v>47</v>
      </c>
      <c r="B39" s="50">
        <v>103</v>
      </c>
      <c r="C39">
        <f>(VLOOKUP($B39,Property!$B$3:$I$204,CAPEX!C$2,FALSE)-VLOOKUP($B39,Accdper!$B$3:$I$204,CAPEX!C$2,FALSE))/VLOOKUP($B39,Barrelmiles!$B$4:$I$205,CAPEX!C$2,FALSE)</f>
        <v>4.7451064016605241E-3</v>
      </c>
      <c r="D39">
        <f>(VLOOKUP($B39,Property!$B$3:$I$204,CAPEX!D$2,FALSE)-VLOOKUP($B39,Accdper!$B$3:$I$204,CAPEX!D$2,FALSE))/VLOOKUP($B39,Barrelmiles!$B$4:$I$205,CAPEX!D$2,FALSE)</f>
        <v>4.293837757812064E-3</v>
      </c>
      <c r="E39">
        <f>(VLOOKUP($B39,Property!$B$3:$I$204,CAPEX!E$2,FALSE)-VLOOKUP($B39,Accdper!$B$3:$I$204,CAPEX!E$2,FALSE))/VLOOKUP($B39,Barrelmiles!$B$4:$I$205,CAPEX!E$2,FALSE)</f>
        <v>5.3700847872380211E-3</v>
      </c>
      <c r="F39">
        <f>(VLOOKUP($B39,Property!$B$3:$I$204,CAPEX!F$2,FALSE)-VLOOKUP($B39,Accdper!$B$3:$I$204,CAPEX!F$2,FALSE))/VLOOKUP($B39,Barrelmiles!$B$4:$I$205,CAPEX!F$2,FALSE)</f>
        <v>5.8729607334143006E-3</v>
      </c>
      <c r="G39">
        <f>(VLOOKUP($B39,Property!$B$3:$I$204,CAPEX!G$2,FALSE)-VLOOKUP($B39,Accdper!$B$3:$I$204,CAPEX!G$2,FALSE))/VLOOKUP($B39,Barrelmiles!$B$4:$I$205,CAPEX!G$2,FALSE)</f>
        <v>8.1637425600518867E-3</v>
      </c>
      <c r="H39">
        <f>(VLOOKUP($B39,Property!$B$3:$I$204,CAPEX!H$2,FALSE)-VLOOKUP($B39,Accdper!$B$3:$I$204,CAPEX!H$2,FALSE))/VLOOKUP($B39,Barrelmiles!$B$4:$I$205,CAPEX!H$2,FALSE)</f>
        <v>8.8749131351496969E-3</v>
      </c>
      <c r="J39" s="34">
        <f t="shared" si="1"/>
        <v>-9.5101901970109912E-2</v>
      </c>
      <c r="K39" s="34">
        <f t="shared" si="0"/>
        <v>0.13171008881039828</v>
      </c>
      <c r="L39" s="34">
        <f t="shared" si="0"/>
        <v>0.23768789069916116</v>
      </c>
      <c r="M39" s="34">
        <f t="shared" si="0"/>
        <v>0.72045511080531921</v>
      </c>
      <c r="N39" s="34">
        <f t="shared" si="0"/>
        <v>0.87032963729621937</v>
      </c>
    </row>
    <row r="40" spans="1:14" ht="15" customHeight="1" x14ac:dyDescent="0.35">
      <c r="A40" s="33" t="s">
        <v>49</v>
      </c>
      <c r="B40" s="50">
        <v>107</v>
      </c>
      <c r="C40">
        <f>(VLOOKUP($B40,Property!$B$3:$I$204,CAPEX!C$2,FALSE)-VLOOKUP($B40,Accdper!$B$3:$I$204,CAPEX!C$2,FALSE))/VLOOKUP($B40,Barrelmiles!$B$4:$I$205,CAPEX!C$2,FALSE)</f>
        <v>8.488575497021254E-3</v>
      </c>
      <c r="D40">
        <f>(VLOOKUP($B40,Property!$B$3:$I$204,CAPEX!D$2,FALSE)-VLOOKUP($B40,Accdper!$B$3:$I$204,CAPEX!D$2,FALSE))/VLOOKUP($B40,Barrelmiles!$B$4:$I$205,CAPEX!D$2,FALSE)</f>
        <v>8.4535808246306715E-3</v>
      </c>
      <c r="E40">
        <f>(VLOOKUP($B40,Property!$B$3:$I$204,CAPEX!E$2,FALSE)-VLOOKUP($B40,Accdper!$B$3:$I$204,CAPEX!E$2,FALSE))/VLOOKUP($B40,Barrelmiles!$B$4:$I$205,CAPEX!E$2,FALSE)</f>
        <v>8.3877080729669942E-3</v>
      </c>
      <c r="F40">
        <f>(VLOOKUP($B40,Property!$B$3:$I$204,CAPEX!F$2,FALSE)-VLOOKUP($B40,Accdper!$B$3:$I$204,CAPEX!F$2,FALSE))/VLOOKUP($B40,Barrelmiles!$B$4:$I$205,CAPEX!F$2,FALSE)</f>
        <v>9.8036172238841496E-3</v>
      </c>
      <c r="G40">
        <f>(VLOOKUP($B40,Property!$B$3:$I$204,CAPEX!G$2,FALSE)-VLOOKUP($B40,Accdper!$B$3:$I$204,CAPEX!G$2,FALSE))/VLOOKUP($B40,Barrelmiles!$B$4:$I$205,CAPEX!G$2,FALSE)</f>
        <v>1.413340025586231E-2</v>
      </c>
      <c r="H40">
        <f>(VLOOKUP($B40,Property!$B$3:$I$204,CAPEX!H$2,FALSE)-VLOOKUP($B40,Accdper!$B$3:$I$204,CAPEX!H$2,FALSE))/VLOOKUP($B40,Barrelmiles!$B$4:$I$205,CAPEX!H$2,FALSE)</f>
        <v>1.5022695052933906E-2</v>
      </c>
      <c r="J40" s="34">
        <f t="shared" si="1"/>
        <v>-4.1225612475099633E-3</v>
      </c>
      <c r="K40" s="34">
        <f t="shared" si="0"/>
        <v>-1.1882726859136184E-2</v>
      </c>
      <c r="L40" s="34">
        <f t="shared" si="0"/>
        <v>0.15491901171455211</v>
      </c>
      <c r="M40" s="34">
        <f t="shared" si="0"/>
        <v>0.66499081746070288</v>
      </c>
      <c r="N40" s="34">
        <f t="shared" si="0"/>
        <v>0.76975454341020533</v>
      </c>
    </row>
    <row r="41" spans="1:14" ht="15" customHeight="1" x14ac:dyDescent="0.35">
      <c r="A41" s="33" t="s">
        <v>50</v>
      </c>
      <c r="B41" s="50">
        <v>108</v>
      </c>
      <c r="C41">
        <f>(VLOOKUP($B41,Property!$B$3:$I$204,CAPEX!C$2,FALSE)-VLOOKUP($B41,Accdper!$B$3:$I$204,CAPEX!C$2,FALSE))/VLOOKUP($B41,Barrelmiles!$B$4:$I$205,CAPEX!C$2,FALSE)</f>
        <v>4.0500118190737224E-4</v>
      </c>
      <c r="D41">
        <f>(VLOOKUP($B41,Property!$B$3:$I$204,CAPEX!D$2,FALSE)-VLOOKUP($B41,Accdper!$B$3:$I$204,CAPEX!D$2,FALSE))/VLOOKUP($B41,Barrelmiles!$B$4:$I$205,CAPEX!D$2,FALSE)</f>
        <v>3.8050050191602212E-4</v>
      </c>
      <c r="E41">
        <f>(VLOOKUP($B41,Property!$B$3:$I$204,CAPEX!E$2,FALSE)-VLOOKUP($B41,Accdper!$B$3:$I$204,CAPEX!E$2,FALSE))/VLOOKUP($B41,Barrelmiles!$B$4:$I$205,CAPEX!E$2,FALSE)</f>
        <v>3.8341686133162514E-4</v>
      </c>
      <c r="F41">
        <f>(VLOOKUP($B41,Property!$B$3:$I$204,CAPEX!F$2,FALSE)-VLOOKUP($B41,Accdper!$B$3:$I$204,CAPEX!F$2,FALSE))/VLOOKUP($B41,Barrelmiles!$B$4:$I$205,CAPEX!F$2,FALSE)</f>
        <v>5.1096503431449683E-4</v>
      </c>
      <c r="G41">
        <f>(VLOOKUP($B41,Property!$B$3:$I$204,CAPEX!G$2,FALSE)-VLOOKUP($B41,Accdper!$B$3:$I$204,CAPEX!G$2,FALSE))/VLOOKUP($B41,Barrelmiles!$B$4:$I$205,CAPEX!G$2,FALSE)</f>
        <v>7.9215876474470165E-4</v>
      </c>
      <c r="H41">
        <f>(VLOOKUP($B41,Property!$B$3:$I$204,CAPEX!H$2,FALSE)-VLOOKUP($B41,Accdper!$B$3:$I$204,CAPEX!H$2,FALSE))/VLOOKUP($B41,Barrelmiles!$B$4:$I$205,CAPEX!H$2,FALSE)</f>
        <v>1.0919458983906117E-3</v>
      </c>
      <c r="J41" s="34">
        <f t="shared" si="1"/>
        <v>-6.0495329608577945E-2</v>
      </c>
      <c r="K41" s="34">
        <f t="shared" si="0"/>
        <v>-5.3294463176859687E-2</v>
      </c>
      <c r="L41" s="34">
        <f t="shared" si="0"/>
        <v>0.26163837820937413</v>
      </c>
      <c r="M41" s="34">
        <f t="shared" si="0"/>
        <v>0.95594185926567532</v>
      </c>
      <c r="N41" s="34">
        <f t="shared" si="0"/>
        <v>1.6961548439143825</v>
      </c>
    </row>
    <row r="42" spans="1:14" ht="15" customHeight="1" x14ac:dyDescent="0.35">
      <c r="A42" s="33" t="s">
        <v>51</v>
      </c>
      <c r="B42" s="50">
        <v>113</v>
      </c>
      <c r="C42">
        <f>(VLOOKUP($B42,Property!$B$3:$I$204,CAPEX!C$2,FALSE)-VLOOKUP($B42,Accdper!$B$3:$I$204,CAPEX!C$2,FALSE))/VLOOKUP($B42,Barrelmiles!$B$4:$I$205,CAPEX!C$2,FALSE)</f>
        <v>3.6447938349124819E-2</v>
      </c>
      <c r="D42">
        <f>(VLOOKUP($B42,Property!$B$3:$I$204,CAPEX!D$2,FALSE)-VLOOKUP($B42,Accdper!$B$3:$I$204,CAPEX!D$2,FALSE))/VLOOKUP($B42,Barrelmiles!$B$4:$I$205,CAPEX!D$2,FALSE)</f>
        <v>1.7684191742362736E-2</v>
      </c>
      <c r="E42">
        <f>(VLOOKUP($B42,Property!$B$3:$I$204,CAPEX!E$2,FALSE)-VLOOKUP($B42,Accdper!$B$3:$I$204,CAPEX!E$2,FALSE))/VLOOKUP($B42,Barrelmiles!$B$4:$I$205,CAPEX!E$2,FALSE)</f>
        <v>2.6149879806916946E-3</v>
      </c>
      <c r="F42">
        <f>(VLOOKUP($B42,Property!$B$3:$I$204,CAPEX!F$2,FALSE)-VLOOKUP($B42,Accdper!$B$3:$I$204,CAPEX!F$2,FALSE))/VLOOKUP($B42,Barrelmiles!$B$4:$I$205,CAPEX!F$2,FALSE)</f>
        <v>3.353951881246881E-3</v>
      </c>
      <c r="G42">
        <f>(VLOOKUP($B42,Property!$B$3:$I$204,CAPEX!G$2,FALSE)-VLOOKUP($B42,Accdper!$B$3:$I$204,CAPEX!G$2,FALSE))/VLOOKUP($B42,Barrelmiles!$B$4:$I$205,CAPEX!G$2,FALSE)</f>
        <v>4.5368691887771491E-3</v>
      </c>
      <c r="H42">
        <f>(VLOOKUP($B42,Property!$B$3:$I$204,CAPEX!H$2,FALSE)-VLOOKUP($B42,Accdper!$B$3:$I$204,CAPEX!H$2,FALSE))/VLOOKUP($B42,Barrelmiles!$B$4:$I$205,CAPEX!H$2,FALSE)</f>
        <v>5.086700506206074E-3</v>
      </c>
      <c r="J42" s="34">
        <f t="shared" si="1"/>
        <v>-0.51480954634605924</v>
      </c>
      <c r="K42" s="34">
        <f t="shared" si="0"/>
        <v>-0.92825415924370147</v>
      </c>
      <c r="L42" s="34">
        <f t="shared" si="0"/>
        <v>-0.90797965445616446</v>
      </c>
      <c r="M42" s="34">
        <f t="shared" si="0"/>
        <v>-0.87552466904109294</v>
      </c>
      <c r="N42" s="34">
        <f t="shared" si="0"/>
        <v>-0.86043928033783512</v>
      </c>
    </row>
    <row r="43" spans="1:14" ht="15" customHeight="1" x14ac:dyDescent="0.35">
      <c r="A43" s="33" t="s">
        <v>52</v>
      </c>
      <c r="B43" s="50">
        <v>114</v>
      </c>
      <c r="C43">
        <f>(VLOOKUP($B43,Property!$B$3:$I$204,CAPEX!C$2,FALSE)-VLOOKUP($B43,Accdper!$B$3:$I$204,CAPEX!C$2,FALSE))/VLOOKUP($B43,Barrelmiles!$B$4:$I$205,CAPEX!C$2,FALSE)</f>
        <v>4.0243968392229181E-3</v>
      </c>
      <c r="D43">
        <f>(VLOOKUP($B43,Property!$B$3:$I$204,CAPEX!D$2,FALSE)-VLOOKUP($B43,Accdper!$B$3:$I$204,CAPEX!D$2,FALSE))/VLOOKUP($B43,Barrelmiles!$B$4:$I$205,CAPEX!D$2,FALSE)</f>
        <v>3.2039975243782614E-3</v>
      </c>
      <c r="E43">
        <f>(VLOOKUP($B43,Property!$B$3:$I$204,CAPEX!E$2,FALSE)-VLOOKUP($B43,Accdper!$B$3:$I$204,CAPEX!E$2,FALSE))/VLOOKUP($B43,Barrelmiles!$B$4:$I$205,CAPEX!E$2,FALSE)</f>
        <v>3.0795740883912699E-3</v>
      </c>
      <c r="F43">
        <f>(VLOOKUP($B43,Property!$B$3:$I$204,CAPEX!F$2,FALSE)-VLOOKUP($B43,Accdper!$B$3:$I$204,CAPEX!F$2,FALSE))/VLOOKUP($B43,Barrelmiles!$B$4:$I$205,CAPEX!F$2,FALSE)</f>
        <v>3.4457413572401736E-3</v>
      </c>
      <c r="G43">
        <f>(VLOOKUP($B43,Property!$B$3:$I$204,CAPEX!G$2,FALSE)-VLOOKUP($B43,Accdper!$B$3:$I$204,CAPEX!G$2,FALSE))/VLOOKUP($B43,Barrelmiles!$B$4:$I$205,CAPEX!G$2,FALSE)</f>
        <v>1.2178754526188908E-2</v>
      </c>
      <c r="H43">
        <f>(VLOOKUP($B43,Property!$B$3:$I$204,CAPEX!H$2,FALSE)-VLOOKUP($B43,Accdper!$B$3:$I$204,CAPEX!H$2,FALSE))/VLOOKUP($B43,Barrelmiles!$B$4:$I$205,CAPEX!H$2,FALSE)</f>
        <v>2.8034613492176331E-2</v>
      </c>
      <c r="J43" s="34">
        <f t="shared" si="1"/>
        <v>-0.20385646535868712</v>
      </c>
      <c r="K43" s="34">
        <f t="shared" si="0"/>
        <v>-0.234773753329477</v>
      </c>
      <c r="L43" s="34">
        <f t="shared" si="0"/>
        <v>-0.14378688412211324</v>
      </c>
      <c r="M43" s="34">
        <f t="shared" si="0"/>
        <v>2.0262310136742223</v>
      </c>
      <c r="N43" s="34">
        <f t="shared" si="0"/>
        <v>5.9661652695238709</v>
      </c>
    </row>
    <row r="44" spans="1:14" ht="15" customHeight="1" x14ac:dyDescent="0.35">
      <c r="A44" s="33" t="s">
        <v>53</v>
      </c>
      <c r="B44" s="50">
        <v>115</v>
      </c>
      <c r="C44">
        <f>(VLOOKUP($B44,Property!$B$3:$I$204,CAPEX!C$2,FALSE)-VLOOKUP($B44,Accdper!$B$3:$I$204,CAPEX!C$2,FALSE))/VLOOKUP($B44,Barrelmiles!$B$4:$I$205,CAPEX!C$2,FALSE)</f>
        <v>7.8833392410848618E-3</v>
      </c>
      <c r="D44">
        <f>(VLOOKUP($B44,Property!$B$3:$I$204,CAPEX!D$2,FALSE)-VLOOKUP($B44,Accdper!$B$3:$I$204,CAPEX!D$2,FALSE))/VLOOKUP($B44,Barrelmiles!$B$4:$I$205,CAPEX!D$2,FALSE)</f>
        <v>8.752232707628569E-3</v>
      </c>
      <c r="E44">
        <f>(VLOOKUP($B44,Property!$B$3:$I$204,CAPEX!E$2,FALSE)-VLOOKUP($B44,Accdper!$B$3:$I$204,CAPEX!E$2,FALSE))/VLOOKUP($B44,Barrelmiles!$B$4:$I$205,CAPEX!E$2,FALSE)</f>
        <v>8.0861758879111952E-3</v>
      </c>
      <c r="F44">
        <f>(VLOOKUP($B44,Property!$B$3:$I$204,CAPEX!F$2,FALSE)-VLOOKUP($B44,Accdper!$B$3:$I$204,CAPEX!F$2,FALSE))/VLOOKUP($B44,Barrelmiles!$B$4:$I$205,CAPEX!F$2,FALSE)</f>
        <v>6.9079060746894119E-3</v>
      </c>
      <c r="G44">
        <f>(VLOOKUP($B44,Property!$B$3:$I$204,CAPEX!G$2,FALSE)-VLOOKUP($B44,Accdper!$B$3:$I$204,CAPEX!G$2,FALSE))/VLOOKUP($B44,Barrelmiles!$B$4:$I$205,CAPEX!G$2,FALSE)</f>
        <v>6.6655837996937644E-3</v>
      </c>
      <c r="H44">
        <f>(VLOOKUP($B44,Property!$B$3:$I$204,CAPEX!H$2,FALSE)-VLOOKUP($B44,Accdper!$B$3:$I$204,CAPEX!H$2,FALSE))/VLOOKUP($B44,Barrelmiles!$B$4:$I$205,CAPEX!H$2,FALSE)</f>
        <v>6.5234940378351165E-3</v>
      </c>
      <c r="J44" s="34">
        <f t="shared" si="1"/>
        <v>0.11021896178403391</v>
      </c>
      <c r="K44" s="34">
        <f t="shared" si="0"/>
        <v>2.5729787926571608E-2</v>
      </c>
      <c r="L44" s="34">
        <f t="shared" si="0"/>
        <v>-0.12373350132033847</v>
      </c>
      <c r="M44" s="34">
        <f t="shared" si="0"/>
        <v>-0.15447203325269007</v>
      </c>
      <c r="N44" s="34">
        <f t="shared" si="0"/>
        <v>-0.17249609101721353</v>
      </c>
    </row>
    <row r="45" spans="1:14" ht="15" customHeight="1" x14ac:dyDescent="0.35">
      <c r="A45" s="33" t="s">
        <v>56</v>
      </c>
      <c r="B45" s="50">
        <v>122</v>
      </c>
      <c r="C45">
        <f>(VLOOKUP($B45,Property!$B$3:$I$204,CAPEX!C$2,FALSE)-VLOOKUP($B45,Accdper!$B$3:$I$204,CAPEX!C$2,FALSE))/VLOOKUP($B45,Barrelmiles!$B$4:$I$205,CAPEX!C$2,FALSE)</f>
        <v>4.944046418464209E-2</v>
      </c>
      <c r="D45">
        <f>(VLOOKUP($B45,Property!$B$3:$I$204,CAPEX!D$2,FALSE)-VLOOKUP($B45,Accdper!$B$3:$I$204,CAPEX!D$2,FALSE))/VLOOKUP($B45,Barrelmiles!$B$4:$I$205,CAPEX!D$2,FALSE)</f>
        <v>4.3602364253755903E-2</v>
      </c>
      <c r="E45">
        <f>(VLOOKUP($B45,Property!$B$3:$I$204,CAPEX!E$2,FALSE)-VLOOKUP($B45,Accdper!$B$3:$I$204,CAPEX!E$2,FALSE))/VLOOKUP($B45,Barrelmiles!$B$4:$I$205,CAPEX!E$2,FALSE)</f>
        <v>4.5077427585460884E-2</v>
      </c>
      <c r="F45">
        <f>(VLOOKUP($B45,Property!$B$3:$I$204,CAPEX!F$2,FALSE)-VLOOKUP($B45,Accdper!$B$3:$I$204,CAPEX!F$2,FALSE))/VLOOKUP($B45,Barrelmiles!$B$4:$I$205,CAPEX!F$2,FALSE)</f>
        <v>4.2152321468404787E-2</v>
      </c>
      <c r="G45">
        <f>(VLOOKUP($B45,Property!$B$3:$I$204,CAPEX!G$2,FALSE)-VLOOKUP($B45,Accdper!$B$3:$I$204,CAPEX!G$2,FALSE))/VLOOKUP($B45,Barrelmiles!$B$4:$I$205,CAPEX!G$2,FALSE)</f>
        <v>5.0262926486849283E-2</v>
      </c>
      <c r="H45">
        <f>(VLOOKUP($B45,Property!$B$3:$I$204,CAPEX!H$2,FALSE)-VLOOKUP($B45,Accdper!$B$3:$I$204,CAPEX!H$2,FALSE))/VLOOKUP($B45,Barrelmiles!$B$4:$I$205,CAPEX!H$2,FALSE)</f>
        <v>4.6518370659994174E-2</v>
      </c>
      <c r="J45" s="34">
        <f t="shared" si="1"/>
        <v>-0.11808343686020047</v>
      </c>
      <c r="K45" s="34">
        <f t="shared" si="0"/>
        <v>-8.8248293601913927E-2</v>
      </c>
      <c r="L45" s="34">
        <f t="shared" si="0"/>
        <v>-0.14741250585792945</v>
      </c>
      <c r="M45" s="34">
        <f t="shared" si="0"/>
        <v>1.6635408177714438E-2</v>
      </c>
      <c r="N45" s="34">
        <f t="shared" si="0"/>
        <v>-5.9103278515649914E-2</v>
      </c>
    </row>
    <row r="46" spans="1:14" ht="15" customHeight="1" x14ac:dyDescent="0.35">
      <c r="A46" s="33" t="s">
        <v>57</v>
      </c>
      <c r="B46" s="50">
        <v>123</v>
      </c>
      <c r="C46">
        <f>(VLOOKUP($B46,Property!$B$3:$I$204,CAPEX!C$2,FALSE)-VLOOKUP($B46,Accdper!$B$3:$I$204,CAPEX!C$2,FALSE))/VLOOKUP($B46,Barrelmiles!$B$4:$I$205,CAPEX!C$2,FALSE)</f>
        <v>7.5788701122714011E-3</v>
      </c>
      <c r="D46">
        <f>(VLOOKUP($B46,Property!$B$3:$I$204,CAPEX!D$2,FALSE)-VLOOKUP($B46,Accdper!$B$3:$I$204,CAPEX!D$2,FALSE))/VLOOKUP($B46,Barrelmiles!$B$4:$I$205,CAPEX!D$2,FALSE)</f>
        <v>8.0486212859347209E-3</v>
      </c>
      <c r="E46">
        <f>(VLOOKUP($B46,Property!$B$3:$I$204,CAPEX!E$2,FALSE)-VLOOKUP($B46,Accdper!$B$3:$I$204,CAPEX!E$2,FALSE))/VLOOKUP($B46,Barrelmiles!$B$4:$I$205,CAPEX!E$2,FALSE)</f>
        <v>8.0168301290662429E-3</v>
      </c>
      <c r="F46">
        <f>(VLOOKUP($B46,Property!$B$3:$I$204,CAPEX!F$2,FALSE)-VLOOKUP($B46,Accdper!$B$3:$I$204,CAPEX!F$2,FALSE))/VLOOKUP($B46,Barrelmiles!$B$4:$I$205,CAPEX!F$2,FALSE)</f>
        <v>8.6472952335560592E-3</v>
      </c>
      <c r="G46">
        <f>(VLOOKUP($B46,Property!$B$3:$I$204,CAPEX!G$2,FALSE)-VLOOKUP($B46,Accdper!$B$3:$I$204,CAPEX!G$2,FALSE))/VLOOKUP($B46,Barrelmiles!$B$4:$I$205,CAPEX!G$2,FALSE)</f>
        <v>8.1513275421863374E-3</v>
      </c>
      <c r="H46">
        <f>(VLOOKUP($B46,Property!$B$3:$I$204,CAPEX!H$2,FALSE)-VLOOKUP($B46,Accdper!$B$3:$I$204,CAPEX!H$2,FALSE))/VLOOKUP($B46,Barrelmiles!$B$4:$I$205,CAPEX!H$2,FALSE)</f>
        <v>8.2649963309263472E-3</v>
      </c>
      <c r="J46" s="34">
        <f t="shared" si="1"/>
        <v>6.1981689447707738E-2</v>
      </c>
      <c r="K46" s="34">
        <f t="shared" si="0"/>
        <v>5.7786980157598242E-2</v>
      </c>
      <c r="L46" s="34">
        <f t="shared" si="0"/>
        <v>0.14097419608164377</v>
      </c>
      <c r="M46" s="34">
        <f t="shared" si="0"/>
        <v>7.5533347508890056E-2</v>
      </c>
      <c r="N46" s="34">
        <f t="shared" si="0"/>
        <v>9.0531465573476216E-2</v>
      </c>
    </row>
    <row r="47" spans="1:14" ht="15" customHeight="1" x14ac:dyDescent="0.35">
      <c r="A47" s="33" t="s">
        <v>58</v>
      </c>
      <c r="B47" s="50">
        <v>124</v>
      </c>
      <c r="C47">
        <f>(VLOOKUP($B47,Property!$B$3:$I$204,CAPEX!C$2,FALSE)-VLOOKUP($B47,Accdper!$B$3:$I$204,CAPEX!C$2,FALSE))/VLOOKUP($B47,Barrelmiles!$B$4:$I$205,CAPEX!C$2,FALSE)</f>
        <v>7.600131221807071E-4</v>
      </c>
      <c r="D47">
        <f>(VLOOKUP($B47,Property!$B$3:$I$204,CAPEX!D$2,FALSE)-VLOOKUP($B47,Accdper!$B$3:$I$204,CAPEX!D$2,FALSE))/VLOOKUP($B47,Barrelmiles!$B$4:$I$205,CAPEX!D$2,FALSE)</f>
        <v>8.6324177179814292E-4</v>
      </c>
      <c r="E47">
        <f>(VLOOKUP($B47,Property!$B$3:$I$204,CAPEX!E$2,FALSE)-VLOOKUP($B47,Accdper!$B$3:$I$204,CAPEX!E$2,FALSE))/VLOOKUP($B47,Barrelmiles!$B$4:$I$205,CAPEX!E$2,FALSE)</f>
        <v>8.2218649171820991E-4</v>
      </c>
      <c r="F47">
        <f>(VLOOKUP($B47,Property!$B$3:$I$204,CAPEX!F$2,FALSE)-VLOOKUP($B47,Accdper!$B$3:$I$204,CAPEX!F$2,FALSE))/VLOOKUP($B47,Barrelmiles!$B$4:$I$205,CAPEX!F$2,FALSE)</f>
        <v>8.6115436504950391E-4</v>
      </c>
      <c r="G47">
        <f>(VLOOKUP($B47,Property!$B$3:$I$204,CAPEX!G$2,FALSE)-VLOOKUP($B47,Accdper!$B$3:$I$204,CAPEX!G$2,FALSE))/VLOOKUP($B47,Barrelmiles!$B$4:$I$205,CAPEX!G$2,FALSE)</f>
        <v>9.8510698167792268E-4</v>
      </c>
      <c r="H47">
        <f>(VLOOKUP($B47,Property!$B$3:$I$204,CAPEX!H$2,FALSE)-VLOOKUP($B47,Accdper!$B$3:$I$204,CAPEX!H$2,FALSE))/VLOOKUP($B47,Barrelmiles!$B$4:$I$205,CAPEX!H$2,FALSE)</f>
        <v>2.3094345128139827E-3</v>
      </c>
      <c r="J47" s="34">
        <f t="shared" si="1"/>
        <v>0.13582482539412169</v>
      </c>
      <c r="K47" s="34">
        <f t="shared" si="0"/>
        <v>8.1805652722295966E-2</v>
      </c>
      <c r="L47" s="34">
        <f t="shared" si="0"/>
        <v>0.13307828498880658</v>
      </c>
      <c r="M47" s="34">
        <f t="shared" si="0"/>
        <v>0.29617101722053607</v>
      </c>
      <c r="N47" s="34">
        <f t="shared" si="0"/>
        <v>2.0386771562410892</v>
      </c>
    </row>
    <row r="48" spans="1:14" ht="15" customHeight="1" x14ac:dyDescent="0.35">
      <c r="A48" s="33" t="s">
        <v>59</v>
      </c>
      <c r="B48" s="50">
        <v>131</v>
      </c>
      <c r="C48">
        <f>(VLOOKUP($B48,Property!$B$3:$I$204,CAPEX!C$2,FALSE)-VLOOKUP($B48,Accdper!$B$3:$I$204,CAPEX!C$2,FALSE))/VLOOKUP($B48,Barrelmiles!$B$4:$I$205,CAPEX!C$2,FALSE)</f>
        <v>4.9600593595278478E-3</v>
      </c>
      <c r="D48">
        <f>(VLOOKUP($B48,Property!$B$3:$I$204,CAPEX!D$2,FALSE)-VLOOKUP($B48,Accdper!$B$3:$I$204,CAPEX!D$2,FALSE))/VLOOKUP($B48,Barrelmiles!$B$4:$I$205,CAPEX!D$2,FALSE)</f>
        <v>4.4361635079522409E-3</v>
      </c>
      <c r="E48">
        <f>(VLOOKUP($B48,Property!$B$3:$I$204,CAPEX!E$2,FALSE)-VLOOKUP($B48,Accdper!$B$3:$I$204,CAPEX!E$2,FALSE))/VLOOKUP($B48,Barrelmiles!$B$4:$I$205,CAPEX!E$2,FALSE)</f>
        <v>4.2878393031461287E-3</v>
      </c>
      <c r="F48">
        <f>(VLOOKUP($B48,Property!$B$3:$I$204,CAPEX!F$2,FALSE)-VLOOKUP($B48,Accdper!$B$3:$I$204,CAPEX!F$2,FALSE))/VLOOKUP($B48,Barrelmiles!$B$4:$I$205,CAPEX!F$2,FALSE)</f>
        <v>5.4709621369352828E-3</v>
      </c>
      <c r="G48">
        <f>(VLOOKUP($B48,Property!$B$3:$I$204,CAPEX!G$2,FALSE)-VLOOKUP($B48,Accdper!$B$3:$I$204,CAPEX!G$2,FALSE))/VLOOKUP($B48,Barrelmiles!$B$4:$I$205,CAPEX!G$2,FALSE)</f>
        <v>5.6196804973150175E-3</v>
      </c>
      <c r="H48">
        <f>(VLOOKUP($B48,Property!$B$3:$I$204,CAPEX!H$2,FALSE)-VLOOKUP($B48,Accdper!$B$3:$I$204,CAPEX!H$2,FALSE))/VLOOKUP($B48,Barrelmiles!$B$4:$I$205,CAPEX!H$2,FALSE)</f>
        <v>7.0515797655488627E-3</v>
      </c>
      <c r="J48" s="34">
        <f t="shared" si="1"/>
        <v>-0.10562289956656425</v>
      </c>
      <c r="K48" s="34">
        <f t="shared" si="0"/>
        <v>-0.13552661523907816</v>
      </c>
      <c r="L48" s="34">
        <f t="shared" si="0"/>
        <v>0.10300335951142091</v>
      </c>
      <c r="M48" s="34">
        <f t="shared" si="0"/>
        <v>0.13298654108243568</v>
      </c>
      <c r="N48" s="34">
        <f t="shared" si="0"/>
        <v>0.42167245478693394</v>
      </c>
    </row>
    <row r="49" spans="1:14" ht="15" customHeight="1" x14ac:dyDescent="0.35">
      <c r="A49" s="33" t="s">
        <v>60</v>
      </c>
      <c r="B49" s="50">
        <v>132</v>
      </c>
      <c r="C49">
        <f>(VLOOKUP($B49,Property!$B$3:$I$204,CAPEX!C$2,FALSE)-VLOOKUP($B49,Accdper!$B$3:$I$204,CAPEX!C$2,FALSE))/VLOOKUP($B49,Barrelmiles!$B$4:$I$205,CAPEX!C$2,FALSE)</f>
        <v>1.5183063646415381E-2</v>
      </c>
      <c r="D49">
        <f>(VLOOKUP($B49,Property!$B$3:$I$204,CAPEX!D$2,FALSE)-VLOOKUP($B49,Accdper!$B$3:$I$204,CAPEX!D$2,FALSE))/VLOOKUP($B49,Barrelmiles!$B$4:$I$205,CAPEX!D$2,FALSE)</f>
        <v>1.6511214429184323E-2</v>
      </c>
      <c r="E49">
        <f>(VLOOKUP($B49,Property!$B$3:$I$204,CAPEX!E$2,FALSE)-VLOOKUP($B49,Accdper!$B$3:$I$204,CAPEX!E$2,FALSE))/VLOOKUP($B49,Barrelmiles!$B$4:$I$205,CAPEX!E$2,FALSE)</f>
        <v>1.7657499850945918E-2</v>
      </c>
      <c r="F49">
        <f>(VLOOKUP($B49,Property!$B$3:$I$204,CAPEX!F$2,FALSE)-VLOOKUP($B49,Accdper!$B$3:$I$204,CAPEX!F$2,FALSE))/VLOOKUP($B49,Barrelmiles!$B$4:$I$205,CAPEX!F$2,FALSE)</f>
        <v>1.4807407732567604E-2</v>
      </c>
      <c r="G49">
        <f>(VLOOKUP($B49,Property!$B$3:$I$204,CAPEX!G$2,FALSE)-VLOOKUP($B49,Accdper!$B$3:$I$204,CAPEX!G$2,FALSE))/VLOOKUP($B49,Barrelmiles!$B$4:$I$205,CAPEX!G$2,FALSE)</f>
        <v>1.3323905470643251E-2</v>
      </c>
      <c r="H49">
        <f>(VLOOKUP($B49,Property!$B$3:$I$204,CAPEX!H$2,FALSE)-VLOOKUP($B49,Accdper!$B$3:$I$204,CAPEX!H$2,FALSE))/VLOOKUP($B49,Barrelmiles!$B$4:$I$205,CAPEX!H$2,FALSE)</f>
        <v>1.4002482141653694E-2</v>
      </c>
      <c r="J49" s="34">
        <f t="shared" si="1"/>
        <v>8.7475809474230143E-2</v>
      </c>
      <c r="K49" s="34">
        <f t="shared" si="0"/>
        <v>0.16297344608146552</v>
      </c>
      <c r="L49" s="34">
        <f t="shared" si="0"/>
        <v>-2.4741772977844793E-2</v>
      </c>
      <c r="M49" s="34">
        <f t="shared" si="0"/>
        <v>-0.12244947522241768</v>
      </c>
      <c r="N49" s="34">
        <f t="shared" si="0"/>
        <v>-7.775647473100164E-2</v>
      </c>
    </row>
    <row r="50" spans="1:14" ht="15" customHeight="1" x14ac:dyDescent="0.35">
      <c r="A50" s="33" t="s">
        <v>61</v>
      </c>
      <c r="B50" s="50">
        <v>133</v>
      </c>
      <c r="C50">
        <f>(VLOOKUP($B50,Property!$B$3:$I$204,CAPEX!C$2,FALSE)-VLOOKUP($B50,Accdper!$B$3:$I$204,CAPEX!C$2,FALSE))/VLOOKUP($B50,Barrelmiles!$B$4:$I$205,CAPEX!C$2,FALSE)</f>
        <v>1.4104249854973577E-3</v>
      </c>
      <c r="D50">
        <f>(VLOOKUP($B50,Property!$B$3:$I$204,CAPEX!D$2,FALSE)-VLOOKUP($B50,Accdper!$B$3:$I$204,CAPEX!D$2,FALSE))/VLOOKUP($B50,Barrelmiles!$B$4:$I$205,CAPEX!D$2,FALSE)</f>
        <v>1.2964321822614166E-3</v>
      </c>
      <c r="E50">
        <f>(VLOOKUP($B50,Property!$B$3:$I$204,CAPEX!E$2,FALSE)-VLOOKUP($B50,Accdper!$B$3:$I$204,CAPEX!E$2,FALSE))/VLOOKUP($B50,Barrelmiles!$B$4:$I$205,CAPEX!E$2,FALSE)</f>
        <v>1.2243573400019267E-3</v>
      </c>
      <c r="F50">
        <f>(VLOOKUP($B50,Property!$B$3:$I$204,CAPEX!F$2,FALSE)-VLOOKUP($B50,Accdper!$B$3:$I$204,CAPEX!F$2,FALSE))/VLOOKUP($B50,Barrelmiles!$B$4:$I$205,CAPEX!F$2,FALSE)</f>
        <v>1.1266743662638038E-3</v>
      </c>
      <c r="G50">
        <f>(VLOOKUP($B50,Property!$B$3:$I$204,CAPEX!G$2,FALSE)-VLOOKUP($B50,Accdper!$B$3:$I$204,CAPEX!G$2,FALSE))/VLOOKUP($B50,Barrelmiles!$B$4:$I$205,CAPEX!G$2,FALSE)</f>
        <v>9.8709160937539698E-4</v>
      </c>
      <c r="H50">
        <f>(VLOOKUP($B50,Property!$B$3:$I$204,CAPEX!H$2,FALSE)-VLOOKUP($B50,Accdper!$B$3:$I$204,CAPEX!H$2,FALSE))/VLOOKUP($B50,Barrelmiles!$B$4:$I$205,CAPEX!H$2,FALSE)</f>
        <v>9.5605630378467639E-4</v>
      </c>
      <c r="J50" s="34">
        <f t="shared" si="1"/>
        <v>-8.0821599452695375E-2</v>
      </c>
      <c r="K50" s="34">
        <f t="shared" si="0"/>
        <v>-0.13192310644569166</v>
      </c>
      <c r="L50" s="34">
        <f t="shared" si="0"/>
        <v>-0.20118093634983006</v>
      </c>
      <c r="M50" s="34">
        <f t="shared" si="0"/>
        <v>-0.30014597052297737</v>
      </c>
      <c r="N50" s="34">
        <f t="shared" si="0"/>
        <v>-0.32215019329968653</v>
      </c>
    </row>
    <row r="51" spans="1:14" ht="15" customHeight="1" x14ac:dyDescent="0.35">
      <c r="A51" s="33" t="s">
        <v>62</v>
      </c>
      <c r="B51" s="50">
        <v>134</v>
      </c>
      <c r="C51">
        <f>(VLOOKUP($B51,Property!$B$3:$I$204,CAPEX!C$2,FALSE)-VLOOKUP($B51,Accdper!$B$3:$I$204,CAPEX!C$2,FALSE))/VLOOKUP($B51,Barrelmiles!$B$4:$I$205,CAPEX!C$2,FALSE)</f>
        <v>3.7754980717357458E-3</v>
      </c>
      <c r="D51">
        <f>(VLOOKUP($B51,Property!$B$3:$I$204,CAPEX!D$2,FALSE)-VLOOKUP($B51,Accdper!$B$3:$I$204,CAPEX!D$2,FALSE))/VLOOKUP($B51,Barrelmiles!$B$4:$I$205,CAPEX!D$2,FALSE)</f>
        <v>3.445892448307418E-3</v>
      </c>
      <c r="E51">
        <f>(VLOOKUP($B51,Property!$B$3:$I$204,CAPEX!E$2,FALSE)-VLOOKUP($B51,Accdper!$B$3:$I$204,CAPEX!E$2,FALSE))/VLOOKUP($B51,Barrelmiles!$B$4:$I$205,CAPEX!E$2,FALSE)</f>
        <v>3.1959300053796109E-3</v>
      </c>
      <c r="F51">
        <f>(VLOOKUP($B51,Property!$B$3:$I$204,CAPEX!F$2,FALSE)-VLOOKUP($B51,Accdper!$B$3:$I$204,CAPEX!F$2,FALSE))/VLOOKUP($B51,Barrelmiles!$B$4:$I$205,CAPEX!F$2,FALSE)</f>
        <v>2.9192444824477563E-3</v>
      </c>
      <c r="G51">
        <f>(VLOOKUP($B51,Property!$B$3:$I$204,CAPEX!G$2,FALSE)-VLOOKUP($B51,Accdper!$B$3:$I$204,CAPEX!G$2,FALSE))/VLOOKUP($B51,Barrelmiles!$B$4:$I$205,CAPEX!G$2,FALSE)</f>
        <v>2.7663323924044456E-3</v>
      </c>
      <c r="H51">
        <f>(VLOOKUP($B51,Property!$B$3:$I$204,CAPEX!H$2,FALSE)-VLOOKUP($B51,Accdper!$B$3:$I$204,CAPEX!H$2,FALSE))/VLOOKUP($B51,Barrelmiles!$B$4:$I$205,CAPEX!H$2,FALSE)</f>
        <v>2.8386813783522966E-3</v>
      </c>
      <c r="J51" s="34">
        <f t="shared" si="1"/>
        <v>-8.7301229444621348E-2</v>
      </c>
      <c r="K51" s="34">
        <f t="shared" si="0"/>
        <v>-0.15350771086202264</v>
      </c>
      <c r="L51" s="34">
        <f t="shared" si="0"/>
        <v>-0.22679221999823082</v>
      </c>
      <c r="M51" s="34">
        <f t="shared" si="0"/>
        <v>-0.26729339021151899</v>
      </c>
      <c r="N51" s="34">
        <f t="shared" si="0"/>
        <v>-0.24813062424708313</v>
      </c>
    </row>
    <row r="52" spans="1:14" ht="15" customHeight="1" x14ac:dyDescent="0.35">
      <c r="A52" s="33" t="s">
        <v>63</v>
      </c>
      <c r="B52" s="50">
        <v>136</v>
      </c>
      <c r="C52">
        <f>(VLOOKUP($B52,Property!$B$3:$I$204,CAPEX!C$2,FALSE)-VLOOKUP($B52,Accdper!$B$3:$I$204,CAPEX!C$2,FALSE))/VLOOKUP($B52,Barrelmiles!$B$4:$I$205,CAPEX!C$2,FALSE)</f>
        <v>0</v>
      </c>
      <c r="D52">
        <f>(VLOOKUP($B52,Property!$B$3:$I$204,CAPEX!D$2,FALSE)-VLOOKUP($B52,Accdper!$B$3:$I$204,CAPEX!D$2,FALSE))/VLOOKUP($B52,Barrelmiles!$B$4:$I$205,CAPEX!D$2,FALSE)</f>
        <v>0</v>
      </c>
      <c r="E52">
        <f>(VLOOKUP($B52,Property!$B$3:$I$204,CAPEX!E$2,FALSE)-VLOOKUP($B52,Accdper!$B$3:$I$204,CAPEX!E$2,FALSE))/VLOOKUP($B52,Barrelmiles!$B$4:$I$205,CAPEX!E$2,FALSE)</f>
        <v>0</v>
      </c>
      <c r="F52">
        <f>(VLOOKUP($B52,Property!$B$3:$I$204,CAPEX!F$2,FALSE)-VLOOKUP($B52,Accdper!$B$3:$I$204,CAPEX!F$2,FALSE))/VLOOKUP($B52,Barrelmiles!$B$4:$I$205,CAPEX!F$2,FALSE)</f>
        <v>0</v>
      </c>
      <c r="G52">
        <f>(VLOOKUP($B52,Property!$B$3:$I$204,CAPEX!G$2,FALSE)-VLOOKUP($B52,Accdper!$B$3:$I$204,CAPEX!G$2,FALSE))/VLOOKUP($B52,Barrelmiles!$B$4:$I$205,CAPEX!G$2,FALSE)</f>
        <v>0</v>
      </c>
      <c r="H52">
        <f>(VLOOKUP($B52,Property!$B$3:$I$204,CAPEX!H$2,FALSE)-VLOOKUP($B52,Accdper!$B$3:$I$204,CAPEX!H$2,FALSE))/VLOOKUP($B52,Barrelmiles!$B$4:$I$205,CAPEX!H$2,FALSE)</f>
        <v>0</v>
      </c>
      <c r="J52" s="34">
        <f t="shared" si="1"/>
        <v>0</v>
      </c>
      <c r="K52" s="34">
        <f t="shared" si="0"/>
        <v>0</v>
      </c>
      <c r="L52" s="34">
        <f t="shared" si="0"/>
        <v>0</v>
      </c>
      <c r="M52" s="34">
        <f t="shared" si="0"/>
        <v>0</v>
      </c>
      <c r="N52" s="34">
        <f t="shared" si="0"/>
        <v>0</v>
      </c>
    </row>
    <row r="53" spans="1:14" ht="15" customHeight="1" x14ac:dyDescent="0.35">
      <c r="A53" s="33" t="s">
        <v>64</v>
      </c>
      <c r="B53" s="50">
        <v>139</v>
      </c>
      <c r="C53">
        <f>(VLOOKUP($B53,Property!$B$3:$I$204,CAPEX!C$2,FALSE)-VLOOKUP($B53,Accdper!$B$3:$I$204,CAPEX!C$2,FALSE))/VLOOKUP($B53,Barrelmiles!$B$4:$I$205,CAPEX!C$2,FALSE)</f>
        <v>3.0083029182673663E-3</v>
      </c>
      <c r="D53">
        <f>(VLOOKUP($B53,Property!$B$3:$I$204,CAPEX!D$2,FALSE)-VLOOKUP($B53,Accdper!$B$3:$I$204,CAPEX!D$2,FALSE))/VLOOKUP($B53,Barrelmiles!$B$4:$I$205,CAPEX!D$2,FALSE)</f>
        <v>3.1808017707293571E-3</v>
      </c>
      <c r="E53">
        <f>(VLOOKUP($B53,Property!$B$3:$I$204,CAPEX!E$2,FALSE)-VLOOKUP($B53,Accdper!$B$3:$I$204,CAPEX!E$2,FALSE))/VLOOKUP($B53,Barrelmiles!$B$4:$I$205,CAPEX!E$2,FALSE)</f>
        <v>1.5095220391853818E-3</v>
      </c>
      <c r="F53">
        <f>(VLOOKUP($B53,Property!$B$3:$I$204,CAPEX!F$2,FALSE)-VLOOKUP($B53,Accdper!$B$3:$I$204,CAPEX!F$2,FALSE))/VLOOKUP($B53,Barrelmiles!$B$4:$I$205,CAPEX!F$2,FALSE)</f>
        <v>1.5207421213830829E-3</v>
      </c>
      <c r="G53">
        <f>(VLOOKUP($B53,Property!$B$3:$I$204,CAPEX!G$2,FALSE)-VLOOKUP($B53,Accdper!$B$3:$I$204,CAPEX!G$2,FALSE))/VLOOKUP($B53,Barrelmiles!$B$4:$I$205,CAPEX!G$2,FALSE)</f>
        <v>1.5959129820218821E-3</v>
      </c>
      <c r="H53">
        <f>(VLOOKUP($B53,Property!$B$3:$I$204,CAPEX!H$2,FALSE)-VLOOKUP($B53,Accdper!$B$3:$I$204,CAPEX!H$2,FALSE))/VLOOKUP($B53,Barrelmiles!$B$4:$I$205,CAPEX!H$2,FALSE)</f>
        <v>2.5442352645595238E-3</v>
      </c>
      <c r="J53" s="34">
        <f t="shared" si="1"/>
        <v>5.7340918500767758E-2</v>
      </c>
      <c r="K53" s="34">
        <f t="shared" si="0"/>
        <v>-0.49821474758439821</v>
      </c>
      <c r="L53" s="34">
        <f t="shared" si="0"/>
        <v>-0.49448504266353766</v>
      </c>
      <c r="M53" s="34">
        <f t="shared" si="0"/>
        <v>-0.46949724632749118</v>
      </c>
      <c r="N53" s="34">
        <f t="shared" si="0"/>
        <v>-0.15426227554741148</v>
      </c>
    </row>
    <row r="54" spans="1:14" ht="15" customHeight="1" x14ac:dyDescent="0.35">
      <c r="A54" s="33" t="s">
        <v>65</v>
      </c>
      <c r="B54" s="50">
        <v>142</v>
      </c>
      <c r="C54">
        <f>(VLOOKUP($B54,Property!$B$3:$I$204,CAPEX!C$2,FALSE)-VLOOKUP($B54,Accdper!$B$3:$I$204,CAPEX!C$2,FALSE))/VLOOKUP($B54,Barrelmiles!$B$4:$I$205,CAPEX!C$2,FALSE)</f>
        <v>2.5744888665180463E-2</v>
      </c>
      <c r="D54">
        <f>(VLOOKUP($B54,Property!$B$3:$I$204,CAPEX!D$2,FALSE)-VLOOKUP($B54,Accdper!$B$3:$I$204,CAPEX!D$2,FALSE))/VLOOKUP($B54,Barrelmiles!$B$4:$I$205,CAPEX!D$2,FALSE)</f>
        <v>2.3287693984176641E-2</v>
      </c>
      <c r="E54">
        <f>(VLOOKUP($B54,Property!$B$3:$I$204,CAPEX!E$2,FALSE)-VLOOKUP($B54,Accdper!$B$3:$I$204,CAPEX!E$2,FALSE))/VLOOKUP($B54,Barrelmiles!$B$4:$I$205,CAPEX!E$2,FALSE)</f>
        <v>2.639677532634966E-2</v>
      </c>
      <c r="F54">
        <f>(VLOOKUP($B54,Property!$B$3:$I$204,CAPEX!F$2,FALSE)-VLOOKUP($B54,Accdper!$B$3:$I$204,CAPEX!F$2,FALSE))/VLOOKUP($B54,Barrelmiles!$B$4:$I$205,CAPEX!F$2,FALSE)</f>
        <v>2.7560501826057165E-2</v>
      </c>
      <c r="G54">
        <f>(VLOOKUP($B54,Property!$B$3:$I$204,CAPEX!G$2,FALSE)-VLOOKUP($B54,Accdper!$B$3:$I$204,CAPEX!G$2,FALSE))/VLOOKUP($B54,Barrelmiles!$B$4:$I$205,CAPEX!G$2,FALSE)</f>
        <v>2.8710961452989521E-2</v>
      </c>
      <c r="H54">
        <f>(VLOOKUP($B54,Property!$B$3:$I$204,CAPEX!H$2,FALSE)-VLOOKUP($B54,Accdper!$B$3:$I$204,CAPEX!H$2,FALSE))/VLOOKUP($B54,Barrelmiles!$B$4:$I$205,CAPEX!H$2,FALSE)</f>
        <v>3.445002671006879E-2</v>
      </c>
      <c r="J54" s="34">
        <f t="shared" si="1"/>
        <v>-9.5443981636911771E-2</v>
      </c>
      <c r="K54" s="34">
        <f t="shared" si="0"/>
        <v>2.5321013023096212E-2</v>
      </c>
      <c r="L54" s="34">
        <f t="shared" si="0"/>
        <v>7.0523247720713139E-2</v>
      </c>
      <c r="M54" s="34">
        <f t="shared" si="0"/>
        <v>0.11521016176778508</v>
      </c>
      <c r="N54" s="34">
        <f t="shared" si="0"/>
        <v>0.33813073181636566</v>
      </c>
    </row>
    <row r="55" spans="1:14" ht="15" customHeight="1" x14ac:dyDescent="0.35">
      <c r="A55" s="33" t="s">
        <v>66</v>
      </c>
      <c r="B55" s="50">
        <v>143</v>
      </c>
      <c r="C55">
        <f>(VLOOKUP($B55,Property!$B$3:$I$204,CAPEX!C$2,FALSE)-VLOOKUP($B55,Accdper!$B$3:$I$204,CAPEX!C$2,FALSE))/VLOOKUP($B55,Barrelmiles!$B$4:$I$205,CAPEX!C$2,FALSE)</f>
        <v>2.5212027534113703E-2</v>
      </c>
      <c r="D55">
        <f>(VLOOKUP($B55,Property!$B$3:$I$204,CAPEX!D$2,FALSE)-VLOOKUP($B55,Accdper!$B$3:$I$204,CAPEX!D$2,FALSE))/VLOOKUP($B55,Barrelmiles!$B$4:$I$205,CAPEX!D$2,FALSE)</f>
        <v>2.4261822392995774E-2</v>
      </c>
      <c r="E55">
        <f>(VLOOKUP($B55,Property!$B$3:$I$204,CAPEX!E$2,FALSE)-VLOOKUP($B55,Accdper!$B$3:$I$204,CAPEX!E$2,FALSE))/VLOOKUP($B55,Barrelmiles!$B$4:$I$205,CAPEX!E$2,FALSE)</f>
        <v>2.4666264665799593E-2</v>
      </c>
      <c r="F55">
        <f>(VLOOKUP($B55,Property!$B$3:$I$204,CAPEX!F$2,FALSE)-VLOOKUP($B55,Accdper!$B$3:$I$204,CAPEX!F$2,FALSE))/VLOOKUP($B55,Barrelmiles!$B$4:$I$205,CAPEX!F$2,FALSE)</f>
        <v>2.3890553772026368E-2</v>
      </c>
      <c r="G55">
        <f>(VLOOKUP($B55,Property!$B$3:$I$204,CAPEX!G$2,FALSE)-VLOOKUP($B55,Accdper!$B$3:$I$204,CAPEX!G$2,FALSE))/VLOOKUP($B55,Barrelmiles!$B$4:$I$205,CAPEX!G$2,FALSE)</f>
        <v>2.2995198985472989E-2</v>
      </c>
      <c r="H55">
        <f>(VLOOKUP($B55,Property!$B$3:$I$204,CAPEX!H$2,FALSE)-VLOOKUP($B55,Accdper!$B$3:$I$204,CAPEX!H$2,FALSE))/VLOOKUP($B55,Barrelmiles!$B$4:$I$205,CAPEX!H$2,FALSE)</f>
        <v>2.2473015588977279E-2</v>
      </c>
      <c r="J55" s="34">
        <f t="shared" si="1"/>
        <v>-3.7688565103787562E-2</v>
      </c>
      <c r="K55" s="34">
        <f t="shared" si="0"/>
        <v>-2.164692496768271E-2</v>
      </c>
      <c r="L55" s="34">
        <f t="shared" si="0"/>
        <v>-5.241441848733841E-2</v>
      </c>
      <c r="M55" s="34">
        <f t="shared" si="0"/>
        <v>-8.7927420578974985E-2</v>
      </c>
      <c r="N55" s="34">
        <f t="shared" si="0"/>
        <v>-0.10863909859809337</v>
      </c>
    </row>
    <row r="56" spans="1:14" ht="15" customHeight="1" x14ac:dyDescent="0.35">
      <c r="A56" s="33" t="s">
        <v>68</v>
      </c>
      <c r="B56" s="50">
        <v>145</v>
      </c>
      <c r="C56">
        <f>(VLOOKUP($B56,Property!$B$3:$I$204,CAPEX!C$2,FALSE)-VLOOKUP($B56,Accdper!$B$3:$I$204,CAPEX!C$2,FALSE))/VLOOKUP($B56,Barrelmiles!$B$4:$I$205,CAPEX!C$2,FALSE)</f>
        <v>0.17008011459195305</v>
      </c>
      <c r="D56">
        <f>(VLOOKUP($B56,Property!$B$3:$I$204,CAPEX!D$2,FALSE)-VLOOKUP($B56,Accdper!$B$3:$I$204,CAPEX!D$2,FALSE))/VLOOKUP($B56,Barrelmiles!$B$4:$I$205,CAPEX!D$2,FALSE)</f>
        <v>0.25847349137826864</v>
      </c>
      <c r="E56">
        <f>(VLOOKUP($B56,Property!$B$3:$I$204,CAPEX!E$2,FALSE)-VLOOKUP($B56,Accdper!$B$3:$I$204,CAPEX!E$2,FALSE))/VLOOKUP($B56,Barrelmiles!$B$4:$I$205,CAPEX!E$2,FALSE)</f>
        <v>0.29687105727983848</v>
      </c>
      <c r="F56">
        <f>(VLOOKUP($B56,Property!$B$3:$I$204,CAPEX!F$2,FALSE)-VLOOKUP($B56,Accdper!$B$3:$I$204,CAPEX!F$2,FALSE))/VLOOKUP($B56,Barrelmiles!$B$4:$I$205,CAPEX!F$2,FALSE)</f>
        <v>0.2827160160642192</v>
      </c>
      <c r="G56">
        <f>(VLOOKUP($B56,Property!$B$3:$I$204,CAPEX!G$2,FALSE)-VLOOKUP($B56,Accdper!$B$3:$I$204,CAPEX!G$2,FALSE))/VLOOKUP($B56,Barrelmiles!$B$4:$I$205,CAPEX!G$2,FALSE)</f>
        <v>0.3140856576747999</v>
      </c>
      <c r="H56">
        <f>(VLOOKUP($B56,Property!$B$3:$I$204,CAPEX!H$2,FALSE)-VLOOKUP($B56,Accdper!$B$3:$I$204,CAPEX!H$2,FALSE))/VLOOKUP($B56,Barrelmiles!$B$4:$I$205,CAPEX!H$2,FALSE)</f>
        <v>0.343622720377046</v>
      </c>
      <c r="J56" s="34">
        <f t="shared" si="1"/>
        <v>0.51971611730380218</v>
      </c>
      <c r="K56" s="34">
        <f t="shared" si="0"/>
        <v>0.74547775906710412</v>
      </c>
      <c r="L56" s="34">
        <f t="shared" si="0"/>
        <v>0.66225203188800807</v>
      </c>
      <c r="M56" s="34">
        <f t="shared" si="0"/>
        <v>0.84669241567914699</v>
      </c>
      <c r="N56" s="34">
        <f t="shared" si="0"/>
        <v>1.0203580012951363</v>
      </c>
    </row>
    <row r="57" spans="1:14" ht="15" customHeight="1" x14ac:dyDescent="0.35">
      <c r="A57" s="33" t="s">
        <v>69</v>
      </c>
      <c r="B57" s="50">
        <v>147</v>
      </c>
      <c r="C57">
        <f>(VLOOKUP($B57,Property!$B$3:$I$204,CAPEX!C$2,FALSE)-VLOOKUP($B57,Accdper!$B$3:$I$204,CAPEX!C$2,FALSE))/VLOOKUP($B57,Barrelmiles!$B$4:$I$205,CAPEX!C$2,FALSE)</f>
        <v>5.6058503806691714E-3</v>
      </c>
      <c r="D57">
        <f>(VLOOKUP($B57,Property!$B$3:$I$204,CAPEX!D$2,FALSE)-VLOOKUP($B57,Accdper!$B$3:$I$204,CAPEX!D$2,FALSE))/VLOOKUP($B57,Barrelmiles!$B$4:$I$205,CAPEX!D$2,FALSE)</f>
        <v>6.9326142354546776E-3</v>
      </c>
      <c r="E57">
        <f>(VLOOKUP($B57,Property!$B$3:$I$204,CAPEX!E$2,FALSE)-VLOOKUP($B57,Accdper!$B$3:$I$204,CAPEX!E$2,FALSE))/VLOOKUP($B57,Barrelmiles!$B$4:$I$205,CAPEX!E$2,FALSE)</f>
        <v>2.0352031308935835E-2</v>
      </c>
      <c r="F57">
        <f>(VLOOKUP($B57,Property!$B$3:$I$204,CAPEX!F$2,FALSE)-VLOOKUP($B57,Accdper!$B$3:$I$204,CAPEX!F$2,FALSE))/VLOOKUP($B57,Barrelmiles!$B$4:$I$205,CAPEX!F$2,FALSE)</f>
        <v>3.0680166632081122E-2</v>
      </c>
      <c r="G57">
        <f>(VLOOKUP($B57,Property!$B$3:$I$204,CAPEX!G$2,FALSE)-VLOOKUP($B57,Accdper!$B$3:$I$204,CAPEX!G$2,FALSE))/VLOOKUP($B57,Barrelmiles!$B$4:$I$205,CAPEX!G$2,FALSE)</f>
        <v>3.482387364502617E-2</v>
      </c>
      <c r="H57">
        <f>(VLOOKUP($B57,Property!$B$3:$I$204,CAPEX!H$2,FALSE)-VLOOKUP($B57,Accdper!$B$3:$I$204,CAPEX!H$2,FALSE))/VLOOKUP($B57,Barrelmiles!$B$4:$I$205,CAPEX!H$2,FALSE)</f>
        <v>4.5037535700363965E-2</v>
      </c>
      <c r="J57" s="34">
        <f t="shared" si="1"/>
        <v>0.23667486013551617</v>
      </c>
      <c r="K57" s="34">
        <f t="shared" si="0"/>
        <v>2.6304984840687826</v>
      </c>
      <c r="L57" s="34">
        <f t="shared" si="0"/>
        <v>4.4728836035075954</v>
      </c>
      <c r="M57" s="34">
        <f t="shared" si="0"/>
        <v>5.212059059783404</v>
      </c>
      <c r="N57" s="34">
        <f t="shared" si="0"/>
        <v>7.034023857587834</v>
      </c>
    </row>
    <row r="58" spans="1:14" ht="15" customHeight="1" x14ac:dyDescent="0.35">
      <c r="A58" s="33" t="s">
        <v>70</v>
      </c>
      <c r="B58" s="50">
        <v>148</v>
      </c>
      <c r="C58">
        <f>(VLOOKUP($B58,Property!$B$3:$I$204,CAPEX!C$2,FALSE)-VLOOKUP($B58,Accdper!$B$3:$I$204,CAPEX!C$2,FALSE))/VLOOKUP($B58,Barrelmiles!$B$4:$I$205,CAPEX!C$2,FALSE)</f>
        <v>3.519053207737799E-3</v>
      </c>
      <c r="D58">
        <f>(VLOOKUP($B58,Property!$B$3:$I$204,CAPEX!D$2,FALSE)-VLOOKUP($B58,Accdper!$B$3:$I$204,CAPEX!D$2,FALSE))/VLOOKUP($B58,Barrelmiles!$B$4:$I$205,CAPEX!D$2,FALSE)</f>
        <v>3.2025496240611776E-3</v>
      </c>
      <c r="E58">
        <f>(VLOOKUP($B58,Property!$B$3:$I$204,CAPEX!E$2,FALSE)-VLOOKUP($B58,Accdper!$B$3:$I$204,CAPEX!E$2,FALSE))/VLOOKUP($B58,Barrelmiles!$B$4:$I$205,CAPEX!E$2,FALSE)</f>
        <v>3.1838336684492565E-3</v>
      </c>
      <c r="F58">
        <f>(VLOOKUP($B58,Property!$B$3:$I$204,CAPEX!F$2,FALSE)-VLOOKUP($B58,Accdper!$B$3:$I$204,CAPEX!F$2,FALSE))/VLOOKUP($B58,Barrelmiles!$B$4:$I$205,CAPEX!F$2,FALSE)</f>
        <v>3.2438401181274744E-3</v>
      </c>
      <c r="G58">
        <f>(VLOOKUP($B58,Property!$B$3:$I$204,CAPEX!G$2,FALSE)-VLOOKUP($B58,Accdper!$B$3:$I$204,CAPEX!G$2,FALSE))/VLOOKUP($B58,Barrelmiles!$B$4:$I$205,CAPEX!G$2,FALSE)</f>
        <v>3.287314293213126E-3</v>
      </c>
      <c r="H58">
        <f>(VLOOKUP($B58,Property!$B$3:$I$204,CAPEX!H$2,FALSE)-VLOOKUP($B58,Accdper!$B$3:$I$204,CAPEX!H$2,FALSE))/VLOOKUP($B58,Barrelmiles!$B$4:$I$205,CAPEX!H$2,FALSE)</f>
        <v>3.7346117266393018E-3</v>
      </c>
      <c r="J58" s="34">
        <f t="shared" si="1"/>
        <v>-8.9939982430695828E-2</v>
      </c>
      <c r="K58" s="34">
        <f t="shared" si="0"/>
        <v>-9.5258445809074957E-2</v>
      </c>
      <c r="L58" s="34">
        <f t="shared" si="0"/>
        <v>-7.8206572439762465E-2</v>
      </c>
      <c r="M58" s="34">
        <f t="shared" si="0"/>
        <v>-6.5852631615548912E-2</v>
      </c>
      <c r="N58" s="34">
        <f t="shared" si="0"/>
        <v>6.1254691582248957E-2</v>
      </c>
    </row>
    <row r="59" spans="1:14" ht="15" customHeight="1" x14ac:dyDescent="0.35">
      <c r="A59" s="33" t="s">
        <v>71</v>
      </c>
      <c r="B59" s="50">
        <v>149</v>
      </c>
      <c r="C59">
        <f>(VLOOKUP($B59,Property!$B$3:$I$204,CAPEX!C$2,FALSE)-VLOOKUP($B59,Accdper!$B$3:$I$204,CAPEX!C$2,FALSE))/VLOOKUP($B59,Barrelmiles!$B$4:$I$205,CAPEX!C$2,FALSE)</f>
        <v>7.768384602390919E-3</v>
      </c>
      <c r="D59">
        <f>(VLOOKUP($B59,Property!$B$3:$I$204,CAPEX!D$2,FALSE)-VLOOKUP($B59,Accdper!$B$3:$I$204,CAPEX!D$2,FALSE))/VLOOKUP($B59,Barrelmiles!$B$4:$I$205,CAPEX!D$2,FALSE)</f>
        <v>5.5316559793586817E-3</v>
      </c>
      <c r="E59">
        <f>(VLOOKUP($B59,Property!$B$3:$I$204,CAPEX!E$2,FALSE)-VLOOKUP($B59,Accdper!$B$3:$I$204,CAPEX!E$2,FALSE))/VLOOKUP($B59,Barrelmiles!$B$4:$I$205,CAPEX!E$2,FALSE)</f>
        <v>4.930452713882782E-3</v>
      </c>
      <c r="F59">
        <f>(VLOOKUP($B59,Property!$B$3:$I$204,CAPEX!F$2,FALSE)-VLOOKUP($B59,Accdper!$B$3:$I$204,CAPEX!F$2,FALSE))/VLOOKUP($B59,Barrelmiles!$B$4:$I$205,CAPEX!F$2,FALSE)</f>
        <v>4.6178579227322391E-3</v>
      </c>
      <c r="G59">
        <f>(VLOOKUP($B59,Property!$B$3:$I$204,CAPEX!G$2,FALSE)-VLOOKUP($B59,Accdper!$B$3:$I$204,CAPEX!G$2,FALSE))/VLOOKUP($B59,Barrelmiles!$B$4:$I$205,CAPEX!G$2,FALSE)</f>
        <v>4.6749028819699293E-3</v>
      </c>
      <c r="H59">
        <f>(VLOOKUP($B59,Property!$B$3:$I$204,CAPEX!H$2,FALSE)-VLOOKUP($B59,Accdper!$B$3:$I$204,CAPEX!H$2,FALSE))/VLOOKUP($B59,Barrelmiles!$B$4:$I$205,CAPEX!H$2,FALSE)</f>
        <v>4.6109516865066556E-3</v>
      </c>
      <c r="J59" s="34">
        <f t="shared" si="1"/>
        <v>-0.28792712224158246</v>
      </c>
      <c r="K59" s="34">
        <f t="shared" si="0"/>
        <v>-0.365318149623371</v>
      </c>
      <c r="L59" s="34">
        <f t="shared" si="0"/>
        <v>-0.40555750531314128</v>
      </c>
      <c r="M59" s="34">
        <f t="shared" si="0"/>
        <v>-0.39821428504825723</v>
      </c>
      <c r="N59" s="34">
        <f t="shared" si="0"/>
        <v>-0.40644652363278755</v>
      </c>
    </row>
    <row r="60" spans="1:14" ht="15" customHeight="1" x14ac:dyDescent="0.35">
      <c r="A60" s="33" t="s">
        <v>73</v>
      </c>
      <c r="B60" s="50">
        <v>151</v>
      </c>
      <c r="C60">
        <f>(VLOOKUP($B60,Property!$B$3:$I$204,CAPEX!C$2,FALSE)-VLOOKUP($B60,Accdper!$B$3:$I$204,CAPEX!C$2,FALSE))/VLOOKUP($B60,Barrelmiles!$B$4:$I$205,CAPEX!C$2,FALSE)</f>
        <v>7.1882703902888586E-3</v>
      </c>
      <c r="D60">
        <f>(VLOOKUP($B60,Property!$B$3:$I$204,CAPEX!D$2,FALSE)-VLOOKUP($B60,Accdper!$B$3:$I$204,CAPEX!D$2,FALSE))/VLOOKUP($B60,Barrelmiles!$B$4:$I$205,CAPEX!D$2,FALSE)</f>
        <v>7.0306209135779871E-3</v>
      </c>
      <c r="E60">
        <f>(VLOOKUP($B60,Property!$B$3:$I$204,CAPEX!E$2,FALSE)-VLOOKUP($B60,Accdper!$B$3:$I$204,CAPEX!E$2,FALSE))/VLOOKUP($B60,Barrelmiles!$B$4:$I$205,CAPEX!E$2,FALSE)</f>
        <v>6.51855392851018E-3</v>
      </c>
      <c r="F60">
        <f>(VLOOKUP($B60,Property!$B$3:$I$204,CAPEX!F$2,FALSE)-VLOOKUP($B60,Accdper!$B$3:$I$204,CAPEX!F$2,FALSE))/VLOOKUP($B60,Barrelmiles!$B$4:$I$205,CAPEX!F$2,FALSE)</f>
        <v>8.4046744426688764E-3</v>
      </c>
      <c r="G60">
        <f>(VLOOKUP($B60,Property!$B$3:$I$204,CAPEX!G$2,FALSE)-VLOOKUP($B60,Accdper!$B$3:$I$204,CAPEX!G$2,FALSE))/VLOOKUP($B60,Barrelmiles!$B$4:$I$205,CAPEX!G$2,FALSE)</f>
        <v>8.9973238423152104E-3</v>
      </c>
      <c r="H60">
        <f>(VLOOKUP($B60,Property!$B$3:$I$204,CAPEX!H$2,FALSE)-VLOOKUP($B60,Accdper!$B$3:$I$204,CAPEX!H$2,FALSE))/VLOOKUP($B60,Barrelmiles!$B$4:$I$205,CAPEX!H$2,FALSE)</f>
        <v>1.3589263373882577E-2</v>
      </c>
      <c r="J60" s="34">
        <f t="shared" si="1"/>
        <v>-2.1931489517123794E-2</v>
      </c>
      <c r="K60" s="34">
        <f t="shared" si="0"/>
        <v>-9.3167956325550264E-2</v>
      </c>
      <c r="L60" s="34">
        <f t="shared" si="0"/>
        <v>0.16922068680434502</v>
      </c>
      <c r="M60" s="34">
        <f t="shared" si="0"/>
        <v>0.25166741841964235</v>
      </c>
      <c r="N60" s="34">
        <f t="shared" si="0"/>
        <v>0.89047749125314912</v>
      </c>
    </row>
    <row r="61" spans="1:14" ht="15" customHeight="1" x14ac:dyDescent="0.35">
      <c r="A61" s="33" t="s">
        <v>74</v>
      </c>
      <c r="B61" s="50">
        <v>153</v>
      </c>
      <c r="C61">
        <f>(VLOOKUP($B61,Property!$B$3:$I$204,CAPEX!C$2,FALSE)-VLOOKUP($B61,Accdper!$B$3:$I$204,CAPEX!C$2,FALSE))/VLOOKUP($B61,Barrelmiles!$B$4:$I$205,CAPEX!C$2,FALSE)</f>
        <v>0.15172852545762611</v>
      </c>
      <c r="D61">
        <f>(VLOOKUP($B61,Property!$B$3:$I$204,CAPEX!D$2,FALSE)-VLOOKUP($B61,Accdper!$B$3:$I$204,CAPEX!D$2,FALSE))/VLOOKUP($B61,Barrelmiles!$B$4:$I$205,CAPEX!D$2,FALSE)</f>
        <v>0.13153385797578154</v>
      </c>
      <c r="E61">
        <f>(VLOOKUP($B61,Property!$B$3:$I$204,CAPEX!E$2,FALSE)-VLOOKUP($B61,Accdper!$B$3:$I$204,CAPEX!E$2,FALSE))/VLOOKUP($B61,Barrelmiles!$B$4:$I$205,CAPEX!E$2,FALSE)</f>
        <v>8.5617330527149094E-2</v>
      </c>
      <c r="F61">
        <f>(VLOOKUP($B61,Property!$B$3:$I$204,CAPEX!F$2,FALSE)-VLOOKUP($B61,Accdper!$B$3:$I$204,CAPEX!F$2,FALSE))/VLOOKUP($B61,Barrelmiles!$B$4:$I$205,CAPEX!F$2,FALSE)</f>
        <v>7.6964499635510983E-2</v>
      </c>
      <c r="G61">
        <f>(VLOOKUP($B61,Property!$B$3:$I$204,CAPEX!G$2,FALSE)-VLOOKUP($B61,Accdper!$B$3:$I$204,CAPEX!G$2,FALSE))/VLOOKUP($B61,Barrelmiles!$B$4:$I$205,CAPEX!G$2,FALSE)</f>
        <v>7.1751914580787043E-2</v>
      </c>
      <c r="H61">
        <f>(VLOOKUP($B61,Property!$B$3:$I$204,CAPEX!H$2,FALSE)-VLOOKUP($B61,Accdper!$B$3:$I$204,CAPEX!H$2,FALSE))/VLOOKUP($B61,Barrelmiles!$B$4:$I$205,CAPEX!H$2,FALSE)</f>
        <v>7.7330557236380382E-2</v>
      </c>
      <c r="J61" s="34">
        <f t="shared" si="1"/>
        <v>-0.13309736861236696</v>
      </c>
      <c r="K61" s="34">
        <f t="shared" si="0"/>
        <v>-0.43572027561119464</v>
      </c>
      <c r="L61" s="34">
        <f t="shared" si="0"/>
        <v>-0.49274864826254972</v>
      </c>
      <c r="M61" s="34">
        <f t="shared" si="0"/>
        <v>-0.52710332902546053</v>
      </c>
      <c r="N61" s="34">
        <f t="shared" si="0"/>
        <v>-0.49033606565973764</v>
      </c>
    </row>
    <row r="62" spans="1:14" ht="15" customHeight="1" x14ac:dyDescent="0.35">
      <c r="A62" s="33" t="s">
        <v>76</v>
      </c>
      <c r="B62" s="50">
        <v>157</v>
      </c>
      <c r="C62">
        <f>(VLOOKUP($B62,Property!$B$3:$I$204,CAPEX!C$2,FALSE)-VLOOKUP($B62,Accdper!$B$3:$I$204,CAPEX!C$2,FALSE))/VLOOKUP($B62,Barrelmiles!$B$4:$I$205,CAPEX!C$2,FALSE)</f>
        <v>1.2168452408995613E-2</v>
      </c>
      <c r="D62">
        <f>(VLOOKUP($B62,Property!$B$3:$I$204,CAPEX!D$2,FALSE)-VLOOKUP($B62,Accdper!$B$3:$I$204,CAPEX!D$2,FALSE))/VLOOKUP($B62,Barrelmiles!$B$4:$I$205,CAPEX!D$2,FALSE)</f>
        <v>7.1392571364114737E-3</v>
      </c>
      <c r="E62">
        <f>(VLOOKUP($B62,Property!$B$3:$I$204,CAPEX!E$2,FALSE)-VLOOKUP($B62,Accdper!$B$3:$I$204,CAPEX!E$2,FALSE))/VLOOKUP($B62,Barrelmiles!$B$4:$I$205,CAPEX!E$2,FALSE)</f>
        <v>8.1517476010138281E-3</v>
      </c>
      <c r="F62">
        <f>(VLOOKUP($B62,Property!$B$3:$I$204,CAPEX!F$2,FALSE)-VLOOKUP($B62,Accdper!$B$3:$I$204,CAPEX!F$2,FALSE))/VLOOKUP($B62,Barrelmiles!$B$4:$I$205,CAPEX!F$2,FALSE)</f>
        <v>1.0716798380477214E-2</v>
      </c>
      <c r="G62">
        <f>(VLOOKUP($B62,Property!$B$3:$I$204,CAPEX!G$2,FALSE)-VLOOKUP($B62,Accdper!$B$3:$I$204,CAPEX!G$2,FALSE))/VLOOKUP($B62,Barrelmiles!$B$4:$I$205,CAPEX!G$2,FALSE)</f>
        <v>1.4132257385273841E-2</v>
      </c>
      <c r="H62">
        <f>(VLOOKUP($B62,Property!$B$3:$I$204,CAPEX!H$2,FALSE)-VLOOKUP($B62,Accdper!$B$3:$I$204,CAPEX!H$2,FALSE))/VLOOKUP($B62,Barrelmiles!$B$4:$I$205,CAPEX!H$2,FALSE)</f>
        <v>4.6585227390805381E-2</v>
      </c>
      <c r="J62" s="34">
        <f t="shared" si="1"/>
        <v>-0.41329785444747863</v>
      </c>
      <c r="K62" s="34">
        <f t="shared" si="0"/>
        <v>-0.33009167254600169</v>
      </c>
      <c r="L62" s="34">
        <f t="shared" si="0"/>
        <v>-0.11929652019226818</v>
      </c>
      <c r="M62" s="34">
        <f t="shared" si="0"/>
        <v>0.16138494118006916</v>
      </c>
      <c r="N62" s="34">
        <f t="shared" si="0"/>
        <v>2.8283608979205055</v>
      </c>
    </row>
    <row r="63" spans="1:14" ht="15" customHeight="1" x14ac:dyDescent="0.35">
      <c r="A63" s="33" t="s">
        <v>77</v>
      </c>
      <c r="B63" s="50">
        <v>158</v>
      </c>
      <c r="C63">
        <f>(VLOOKUP($B63,Property!$B$3:$I$204,CAPEX!C$2,FALSE)-VLOOKUP($B63,Accdper!$B$3:$I$204,CAPEX!C$2,FALSE))/VLOOKUP($B63,Barrelmiles!$B$4:$I$205,CAPEX!C$2,FALSE)</f>
        <v>2.794658402345607E-2</v>
      </c>
      <c r="D63">
        <f>(VLOOKUP($B63,Property!$B$3:$I$204,CAPEX!D$2,FALSE)-VLOOKUP($B63,Accdper!$B$3:$I$204,CAPEX!D$2,FALSE))/VLOOKUP($B63,Barrelmiles!$B$4:$I$205,CAPEX!D$2,FALSE)</f>
        <v>3.6893418434189001E-2</v>
      </c>
      <c r="E63">
        <f>(VLOOKUP($B63,Property!$B$3:$I$204,CAPEX!E$2,FALSE)-VLOOKUP($B63,Accdper!$B$3:$I$204,CAPEX!E$2,FALSE))/VLOOKUP($B63,Barrelmiles!$B$4:$I$205,CAPEX!E$2,FALSE)</f>
        <v>5.8513317134928862E-2</v>
      </c>
      <c r="F63">
        <f>(VLOOKUP($B63,Property!$B$3:$I$204,CAPEX!F$2,FALSE)-VLOOKUP($B63,Accdper!$B$3:$I$204,CAPEX!F$2,FALSE))/VLOOKUP($B63,Barrelmiles!$B$4:$I$205,CAPEX!F$2,FALSE)</f>
        <v>6.6449099583966428E-2</v>
      </c>
      <c r="G63">
        <f>(VLOOKUP($B63,Property!$B$3:$I$204,CAPEX!G$2,FALSE)-VLOOKUP($B63,Accdper!$B$3:$I$204,CAPEX!G$2,FALSE))/VLOOKUP($B63,Barrelmiles!$B$4:$I$205,CAPEX!G$2,FALSE)</f>
        <v>4.8026282925555858E-2</v>
      </c>
      <c r="H63">
        <f>(VLOOKUP($B63,Property!$B$3:$I$204,CAPEX!H$2,FALSE)-VLOOKUP($B63,Accdper!$B$3:$I$204,CAPEX!H$2,FALSE))/VLOOKUP($B63,Barrelmiles!$B$4:$I$205,CAPEX!H$2,FALSE)</f>
        <v>5.7025892979734975E-2</v>
      </c>
      <c r="J63" s="34">
        <f t="shared" si="1"/>
        <v>0.32014053679060356</v>
      </c>
      <c r="K63" s="34">
        <f t="shared" si="0"/>
        <v>1.0937556119852638</v>
      </c>
      <c r="L63" s="34">
        <f t="shared" si="0"/>
        <v>1.3777181328563988</v>
      </c>
      <c r="M63" s="34">
        <f t="shared" si="0"/>
        <v>0.71850280110250808</v>
      </c>
      <c r="N63" s="34">
        <f t="shared" si="0"/>
        <v>1.0405317849176887</v>
      </c>
    </row>
    <row r="64" spans="1:14" ht="15" customHeight="1" x14ac:dyDescent="0.35">
      <c r="A64" s="33" t="s">
        <v>78</v>
      </c>
      <c r="B64" s="50">
        <v>162</v>
      </c>
      <c r="C64">
        <f>(VLOOKUP($B64,Property!$B$3:$I$204,CAPEX!C$2,FALSE)-VLOOKUP($B64,Accdper!$B$3:$I$204,CAPEX!C$2,FALSE))/VLOOKUP($B64,Barrelmiles!$B$4:$I$205,CAPEX!C$2,FALSE)</f>
        <v>1.0195837034060006E-2</v>
      </c>
      <c r="D64">
        <f>(VLOOKUP($B64,Property!$B$3:$I$204,CAPEX!D$2,FALSE)-VLOOKUP($B64,Accdper!$B$3:$I$204,CAPEX!D$2,FALSE))/VLOOKUP($B64,Barrelmiles!$B$4:$I$205,CAPEX!D$2,FALSE)</f>
        <v>2.4306207205421655E-2</v>
      </c>
      <c r="E64">
        <f>(VLOOKUP($B64,Property!$B$3:$I$204,CAPEX!E$2,FALSE)-VLOOKUP($B64,Accdper!$B$3:$I$204,CAPEX!E$2,FALSE))/VLOOKUP($B64,Barrelmiles!$B$4:$I$205,CAPEX!E$2,FALSE)</f>
        <v>5.2436654580527764E-2</v>
      </c>
      <c r="F64">
        <f>(VLOOKUP($B64,Property!$B$3:$I$204,CAPEX!F$2,FALSE)-VLOOKUP($B64,Accdper!$B$3:$I$204,CAPEX!F$2,FALSE))/VLOOKUP($B64,Barrelmiles!$B$4:$I$205,CAPEX!F$2,FALSE)</f>
        <v>3.6062575917044572E-2</v>
      </c>
      <c r="G64">
        <f>(VLOOKUP($B64,Property!$B$3:$I$204,CAPEX!G$2,FALSE)-VLOOKUP($B64,Accdper!$B$3:$I$204,CAPEX!G$2,FALSE))/VLOOKUP($B64,Barrelmiles!$B$4:$I$205,CAPEX!G$2,FALSE)</f>
        <v>3.9182794812195484E-2</v>
      </c>
      <c r="H64">
        <f>(VLOOKUP($B64,Property!$B$3:$I$204,CAPEX!H$2,FALSE)-VLOOKUP($B64,Accdper!$B$3:$I$204,CAPEX!H$2,FALSE))/VLOOKUP($B64,Barrelmiles!$B$4:$I$205,CAPEX!H$2,FALSE)</f>
        <v>8.6659209415271332E-2</v>
      </c>
      <c r="J64" s="34">
        <f t="shared" si="1"/>
        <v>1.3839344552315649</v>
      </c>
      <c r="K64" s="34">
        <f t="shared" si="0"/>
        <v>4.1429474995882085</v>
      </c>
      <c r="L64" s="34">
        <f t="shared" si="0"/>
        <v>2.5369902242037279</v>
      </c>
      <c r="M64" s="34">
        <f t="shared" si="0"/>
        <v>2.843018938151153</v>
      </c>
      <c r="N64" s="34">
        <f t="shared" si="0"/>
        <v>7.4994698449748993</v>
      </c>
    </row>
    <row r="65" spans="1:14" ht="15" customHeight="1" x14ac:dyDescent="0.35">
      <c r="A65" s="33" t="s">
        <v>79</v>
      </c>
      <c r="B65" s="50">
        <v>164</v>
      </c>
      <c r="C65">
        <f>(VLOOKUP($B65,Property!$B$3:$I$204,CAPEX!C$2,FALSE)-VLOOKUP($B65,Accdper!$B$3:$I$204,CAPEX!C$2,FALSE))/VLOOKUP($B65,Barrelmiles!$B$4:$I$205,CAPEX!C$2,FALSE)</f>
        <v>3.220138732785479E-2</v>
      </c>
      <c r="D65">
        <f>(VLOOKUP($B65,Property!$B$3:$I$204,CAPEX!D$2,FALSE)-VLOOKUP($B65,Accdper!$B$3:$I$204,CAPEX!D$2,FALSE))/VLOOKUP($B65,Barrelmiles!$B$4:$I$205,CAPEX!D$2,FALSE)</f>
        <v>1.938989163562542E-2</v>
      </c>
      <c r="E65">
        <f>(VLOOKUP($B65,Property!$B$3:$I$204,CAPEX!E$2,FALSE)-VLOOKUP($B65,Accdper!$B$3:$I$204,CAPEX!E$2,FALSE))/VLOOKUP($B65,Barrelmiles!$B$4:$I$205,CAPEX!E$2,FALSE)</f>
        <v>1.7215966136092078E-2</v>
      </c>
      <c r="F65">
        <f>(VLOOKUP($B65,Property!$B$3:$I$204,CAPEX!F$2,FALSE)-VLOOKUP($B65,Accdper!$B$3:$I$204,CAPEX!F$2,FALSE))/VLOOKUP($B65,Barrelmiles!$B$4:$I$205,CAPEX!F$2,FALSE)</f>
        <v>1.6664504506808141E-2</v>
      </c>
      <c r="G65">
        <f>(VLOOKUP($B65,Property!$B$3:$I$204,CAPEX!G$2,FALSE)-VLOOKUP($B65,Accdper!$B$3:$I$204,CAPEX!G$2,FALSE))/VLOOKUP($B65,Barrelmiles!$B$4:$I$205,CAPEX!G$2,FALSE)</f>
        <v>1.695933522517622E-2</v>
      </c>
      <c r="H65">
        <f>(VLOOKUP($B65,Property!$B$3:$I$204,CAPEX!H$2,FALSE)-VLOOKUP($B65,Accdper!$B$3:$I$204,CAPEX!H$2,FALSE))/VLOOKUP($B65,Barrelmiles!$B$4:$I$205,CAPEX!H$2,FALSE)</f>
        <v>1.5772262908092551E-2</v>
      </c>
      <c r="J65" s="34">
        <f t="shared" si="1"/>
        <v>-0.39785539553903604</v>
      </c>
      <c r="K65" s="34">
        <f t="shared" si="0"/>
        <v>-0.46536570114791448</v>
      </c>
      <c r="L65" s="34">
        <f t="shared" si="0"/>
        <v>-0.48249110086033348</v>
      </c>
      <c r="M65" s="34">
        <f t="shared" si="0"/>
        <v>-0.47333526184736502</v>
      </c>
      <c r="N65" s="34">
        <f t="shared" si="0"/>
        <v>-0.51019927348132432</v>
      </c>
    </row>
    <row r="66" spans="1:14" ht="15" customHeight="1" x14ac:dyDescent="0.35">
      <c r="A66" s="33" t="s">
        <v>80</v>
      </c>
      <c r="B66" s="50">
        <v>165</v>
      </c>
      <c r="C66">
        <f>(VLOOKUP($B66,Property!$B$3:$I$204,CAPEX!C$2,FALSE)-VLOOKUP($B66,Accdper!$B$3:$I$204,CAPEX!C$2,FALSE))/VLOOKUP($B66,Barrelmiles!$B$4:$I$205,CAPEX!C$2,FALSE)</f>
        <v>2.2189626225584135E-2</v>
      </c>
      <c r="D66">
        <f>(VLOOKUP($B66,Property!$B$3:$I$204,CAPEX!D$2,FALSE)-VLOOKUP($B66,Accdper!$B$3:$I$204,CAPEX!D$2,FALSE))/VLOOKUP($B66,Barrelmiles!$B$4:$I$205,CAPEX!D$2,FALSE)</f>
        <v>2.924393572952964E-2</v>
      </c>
      <c r="E66">
        <f>(VLOOKUP($B66,Property!$B$3:$I$204,CAPEX!E$2,FALSE)-VLOOKUP($B66,Accdper!$B$3:$I$204,CAPEX!E$2,FALSE))/VLOOKUP($B66,Barrelmiles!$B$4:$I$205,CAPEX!E$2,FALSE)</f>
        <v>2.6099876856631291E-2</v>
      </c>
      <c r="F66">
        <f>(VLOOKUP($B66,Property!$B$3:$I$204,CAPEX!F$2,FALSE)-VLOOKUP($B66,Accdper!$B$3:$I$204,CAPEX!F$2,FALSE))/VLOOKUP($B66,Barrelmiles!$B$4:$I$205,CAPEX!F$2,FALSE)</f>
        <v>2.0259522945563067</v>
      </c>
      <c r="G66">
        <f>(VLOOKUP($B66,Property!$B$3:$I$204,CAPEX!G$2,FALSE)-VLOOKUP($B66,Accdper!$B$3:$I$204,CAPEX!G$2,FALSE))/VLOOKUP($B66,Barrelmiles!$B$4:$I$205,CAPEX!G$2,FALSE)</f>
        <v>1.5784934448255267E-2</v>
      </c>
      <c r="H66">
        <f>(VLOOKUP($B66,Property!$B$3:$I$204,CAPEX!H$2,FALSE)-VLOOKUP($B66,Accdper!$B$3:$I$204,CAPEX!H$2,FALSE))/VLOOKUP($B66,Barrelmiles!$B$4:$I$205,CAPEX!H$2,FALSE)</f>
        <v>2.698662518089268E-2</v>
      </c>
      <c r="J66" s="34">
        <f t="shared" si="1"/>
        <v>0.31791024473463397</v>
      </c>
      <c r="K66" s="34">
        <f t="shared" si="1"/>
        <v>0.17621976104035164</v>
      </c>
      <c r="L66" s="34">
        <f t="shared" si="1"/>
        <v>90.301776513045965</v>
      </c>
      <c r="M66" s="34">
        <f t="shared" si="1"/>
        <v>-0.2886345048004641</v>
      </c>
      <c r="N66" s="34">
        <f t="shared" si="1"/>
        <v>0.21618205311532979</v>
      </c>
    </row>
    <row r="67" spans="1:14" ht="15" customHeight="1" x14ac:dyDescent="0.35">
      <c r="A67" s="33" t="s">
        <v>81</v>
      </c>
      <c r="B67" s="50">
        <v>167</v>
      </c>
      <c r="C67">
        <f>(VLOOKUP($B67,Property!$B$3:$I$204,CAPEX!C$2,FALSE)-VLOOKUP($B67,Accdper!$B$3:$I$204,CAPEX!C$2,FALSE))/VLOOKUP($B67,Barrelmiles!$B$4:$I$205,CAPEX!C$2,FALSE)</f>
        <v>1.9447711244969836E-2</v>
      </c>
      <c r="D67">
        <f>(VLOOKUP($B67,Property!$B$3:$I$204,CAPEX!D$2,FALSE)-VLOOKUP($B67,Accdper!$B$3:$I$204,CAPEX!D$2,FALSE))/VLOOKUP($B67,Barrelmiles!$B$4:$I$205,CAPEX!D$2,FALSE)</f>
        <v>2.6030661178447469E-2</v>
      </c>
      <c r="E67">
        <f>(VLOOKUP($B67,Property!$B$3:$I$204,CAPEX!E$2,FALSE)-VLOOKUP($B67,Accdper!$B$3:$I$204,CAPEX!E$2,FALSE))/VLOOKUP($B67,Barrelmiles!$B$4:$I$205,CAPEX!E$2,FALSE)</f>
        <v>4.7500230660361312E-2</v>
      </c>
      <c r="F67">
        <f>(VLOOKUP($B67,Property!$B$3:$I$204,CAPEX!F$2,FALSE)-VLOOKUP($B67,Accdper!$B$3:$I$204,CAPEX!F$2,FALSE))/VLOOKUP($B67,Barrelmiles!$B$4:$I$205,CAPEX!F$2,FALSE)</f>
        <v>6.707755804858824E-2</v>
      </c>
      <c r="G67">
        <f>(VLOOKUP($B67,Property!$B$3:$I$204,CAPEX!G$2,FALSE)-VLOOKUP($B67,Accdper!$B$3:$I$204,CAPEX!G$2,FALSE))/VLOOKUP($B67,Barrelmiles!$B$4:$I$205,CAPEX!G$2,FALSE)</f>
        <v>7.4014369558158155E-2</v>
      </c>
      <c r="H67">
        <f>(VLOOKUP($B67,Property!$B$3:$I$204,CAPEX!H$2,FALSE)-VLOOKUP($B67,Accdper!$B$3:$I$204,CAPEX!H$2,FALSE))/VLOOKUP($B67,Barrelmiles!$B$4:$I$205,CAPEX!H$2,FALSE)</f>
        <v>6.444157426523163E-2</v>
      </c>
      <c r="J67" s="34">
        <f t="shared" ref="J67:N116" si="2">IF(ISERROR((D67-$C67)/$C67),0,(D67-$C67)/$C67)</f>
        <v>0.33849484140095498</v>
      </c>
      <c r="K67" s="34">
        <f t="shared" si="2"/>
        <v>1.4424586555215992</v>
      </c>
      <c r="L67" s="34">
        <f t="shared" si="2"/>
        <v>2.4491235088621495</v>
      </c>
      <c r="M67" s="34">
        <f t="shared" si="2"/>
        <v>2.8058138886292867</v>
      </c>
      <c r="N67" s="34">
        <f t="shared" si="2"/>
        <v>2.3135814005825228</v>
      </c>
    </row>
    <row r="68" spans="1:14" ht="15" customHeight="1" x14ac:dyDescent="0.35">
      <c r="A68" s="33" t="s">
        <v>83</v>
      </c>
      <c r="B68" s="50">
        <v>171</v>
      </c>
      <c r="C68">
        <f>(VLOOKUP($B68,Property!$B$3:$I$204,CAPEX!C$2,FALSE)-VLOOKUP($B68,Accdper!$B$3:$I$204,CAPEX!C$2,FALSE))/VLOOKUP($B68,Barrelmiles!$B$4:$I$205,CAPEX!C$2,FALSE)</f>
        <v>1.5514145847300478E-2</v>
      </c>
      <c r="D68">
        <f>(VLOOKUP($B68,Property!$B$3:$I$204,CAPEX!D$2,FALSE)-VLOOKUP($B68,Accdper!$B$3:$I$204,CAPEX!D$2,FALSE))/VLOOKUP($B68,Barrelmiles!$B$4:$I$205,CAPEX!D$2,FALSE)</f>
        <v>1.3417923491684176E-2</v>
      </c>
      <c r="E68">
        <f>(VLOOKUP($B68,Property!$B$3:$I$204,CAPEX!E$2,FALSE)-VLOOKUP($B68,Accdper!$B$3:$I$204,CAPEX!E$2,FALSE))/VLOOKUP($B68,Barrelmiles!$B$4:$I$205,CAPEX!E$2,FALSE)</f>
        <v>1.5184061378063912E-2</v>
      </c>
      <c r="F68">
        <f>(VLOOKUP($B68,Property!$B$3:$I$204,CAPEX!F$2,FALSE)-VLOOKUP($B68,Accdper!$B$3:$I$204,CAPEX!F$2,FALSE))/VLOOKUP($B68,Barrelmiles!$B$4:$I$205,CAPEX!F$2,FALSE)</f>
        <v>1.001083510473239E-2</v>
      </c>
      <c r="G68">
        <f>(VLOOKUP($B68,Property!$B$3:$I$204,CAPEX!G$2,FALSE)-VLOOKUP($B68,Accdper!$B$3:$I$204,CAPEX!G$2,FALSE))/VLOOKUP($B68,Barrelmiles!$B$4:$I$205,CAPEX!G$2,FALSE)</f>
        <v>1.2328028886995553E-2</v>
      </c>
      <c r="H68">
        <f>(VLOOKUP($B68,Property!$B$3:$I$204,CAPEX!H$2,FALSE)-VLOOKUP($B68,Accdper!$B$3:$I$204,CAPEX!H$2,FALSE))/VLOOKUP($B68,Barrelmiles!$B$4:$I$205,CAPEX!H$2,FALSE)</f>
        <v>6.7505349555908242E-3</v>
      </c>
      <c r="J68" s="34">
        <f t="shared" si="2"/>
        <v>-0.13511683957651158</v>
      </c>
      <c r="K68" s="34">
        <f t="shared" si="2"/>
        <v>-2.1276354656289496E-2</v>
      </c>
      <c r="L68" s="34">
        <f t="shared" si="2"/>
        <v>-0.35472856815547377</v>
      </c>
      <c r="M68" s="34">
        <f t="shared" si="2"/>
        <v>-0.20536850637248083</v>
      </c>
      <c r="N68" s="34">
        <f t="shared" si="2"/>
        <v>-0.56487872280990292</v>
      </c>
    </row>
    <row r="69" spans="1:14" ht="15" customHeight="1" x14ac:dyDescent="0.35">
      <c r="A69" s="33" t="s">
        <v>84</v>
      </c>
      <c r="B69" s="50">
        <v>173</v>
      </c>
      <c r="C69">
        <f>(VLOOKUP($B69,Property!$B$3:$I$204,CAPEX!C$2,FALSE)-VLOOKUP($B69,Accdper!$B$3:$I$204,CAPEX!C$2,FALSE))/VLOOKUP($B69,Barrelmiles!$B$4:$I$205,CAPEX!C$2,FALSE)</f>
        <v>3.5357490544598953E-3</v>
      </c>
      <c r="D69">
        <f>(VLOOKUP($B69,Property!$B$3:$I$204,CAPEX!D$2,FALSE)-VLOOKUP($B69,Accdper!$B$3:$I$204,CAPEX!D$2,FALSE))/VLOOKUP($B69,Barrelmiles!$B$4:$I$205,CAPEX!D$2,FALSE)</f>
        <v>4.3229623139095768E-3</v>
      </c>
      <c r="E69">
        <f>(VLOOKUP($B69,Property!$B$3:$I$204,CAPEX!E$2,FALSE)-VLOOKUP($B69,Accdper!$B$3:$I$204,CAPEX!E$2,FALSE))/VLOOKUP($B69,Barrelmiles!$B$4:$I$205,CAPEX!E$2,FALSE)</f>
        <v>4.6890187285028315E-3</v>
      </c>
      <c r="F69">
        <f>(VLOOKUP($B69,Property!$B$3:$I$204,CAPEX!F$2,FALSE)-VLOOKUP($B69,Accdper!$B$3:$I$204,CAPEX!F$2,FALSE))/VLOOKUP($B69,Barrelmiles!$B$4:$I$205,CAPEX!F$2,FALSE)</f>
        <v>6.28360119165439E-3</v>
      </c>
      <c r="G69">
        <f>(VLOOKUP($B69,Property!$B$3:$I$204,CAPEX!G$2,FALSE)-VLOOKUP($B69,Accdper!$B$3:$I$204,CAPEX!G$2,FALSE))/VLOOKUP($B69,Barrelmiles!$B$4:$I$205,CAPEX!G$2,FALSE)</f>
        <v>7.1363548518481026E-3</v>
      </c>
      <c r="H69">
        <f>(VLOOKUP($B69,Property!$B$3:$I$204,CAPEX!H$2,FALSE)-VLOOKUP($B69,Accdper!$B$3:$I$204,CAPEX!H$2,FALSE))/VLOOKUP($B69,Barrelmiles!$B$4:$I$205,CAPEX!H$2,FALSE)</f>
        <v>8.7193214448485212E-3</v>
      </c>
      <c r="J69" s="34">
        <f t="shared" si="2"/>
        <v>0.22264398500134297</v>
      </c>
      <c r="K69" s="34">
        <f t="shared" si="2"/>
        <v>0.32617407408713978</v>
      </c>
      <c r="L69" s="34">
        <f t="shared" si="2"/>
        <v>0.77716265913397631</v>
      </c>
      <c r="M69" s="34">
        <f t="shared" si="2"/>
        <v>1.0183431408534223</v>
      </c>
      <c r="N69" s="34">
        <f t="shared" si="2"/>
        <v>1.46604646159778</v>
      </c>
    </row>
    <row r="70" spans="1:14" ht="15" customHeight="1" x14ac:dyDescent="0.35">
      <c r="A70" s="33" t="s">
        <v>85</v>
      </c>
      <c r="B70" s="50">
        <v>175</v>
      </c>
      <c r="C70">
        <f>(VLOOKUP($B70,Property!$B$3:$I$204,CAPEX!C$2,FALSE)-VLOOKUP($B70,Accdper!$B$3:$I$204,CAPEX!C$2,FALSE))/VLOOKUP($B70,Barrelmiles!$B$4:$I$205,CAPEX!C$2,FALSE)</f>
        <v>1.9528689918812225E-3</v>
      </c>
      <c r="D70">
        <f>(VLOOKUP($B70,Property!$B$3:$I$204,CAPEX!D$2,FALSE)-VLOOKUP($B70,Accdper!$B$3:$I$204,CAPEX!D$2,FALSE))/VLOOKUP($B70,Barrelmiles!$B$4:$I$205,CAPEX!D$2,FALSE)</f>
        <v>1.939446525408887E-3</v>
      </c>
      <c r="E70">
        <f>(VLOOKUP($B70,Property!$B$3:$I$204,CAPEX!E$2,FALSE)-VLOOKUP($B70,Accdper!$B$3:$I$204,CAPEX!E$2,FALSE))/VLOOKUP($B70,Barrelmiles!$B$4:$I$205,CAPEX!E$2,FALSE)</f>
        <v>2.3243192306624514E-3</v>
      </c>
      <c r="F70">
        <f>(VLOOKUP($B70,Property!$B$3:$I$204,CAPEX!F$2,FALSE)-VLOOKUP($B70,Accdper!$B$3:$I$204,CAPEX!F$2,FALSE))/VLOOKUP($B70,Barrelmiles!$B$4:$I$205,CAPEX!F$2,FALSE)</f>
        <v>2.8567187885394276E-3</v>
      </c>
      <c r="G70">
        <f>(VLOOKUP($B70,Property!$B$3:$I$204,CAPEX!G$2,FALSE)-VLOOKUP($B70,Accdper!$B$3:$I$204,CAPEX!G$2,FALSE))/VLOOKUP($B70,Barrelmiles!$B$4:$I$205,CAPEX!G$2,FALSE)</f>
        <v>3.3695988681660357E-3</v>
      </c>
      <c r="H70">
        <f>(VLOOKUP($B70,Property!$B$3:$I$204,CAPEX!H$2,FALSE)-VLOOKUP($B70,Accdper!$B$3:$I$204,CAPEX!H$2,FALSE))/VLOOKUP($B70,Barrelmiles!$B$4:$I$205,CAPEX!H$2,FALSE)</f>
        <v>4.8382776417854921E-3</v>
      </c>
      <c r="J70" s="34">
        <f t="shared" si="2"/>
        <v>-6.8732037469679272E-3</v>
      </c>
      <c r="K70" s="34">
        <f t="shared" si="2"/>
        <v>0.19020745391804617</v>
      </c>
      <c r="L70" s="34">
        <f t="shared" si="2"/>
        <v>0.46283176209762822</v>
      </c>
      <c r="M70" s="34">
        <f t="shared" si="2"/>
        <v>0.72546078726973895</v>
      </c>
      <c r="N70" s="34">
        <f t="shared" si="2"/>
        <v>1.4775228967739</v>
      </c>
    </row>
    <row r="71" spans="1:14" ht="15" customHeight="1" x14ac:dyDescent="0.35">
      <c r="A71" s="33" t="s">
        <v>86</v>
      </c>
      <c r="B71" s="50">
        <v>176</v>
      </c>
      <c r="C71">
        <f>(VLOOKUP($B71,Property!$B$3:$I$204,CAPEX!C$2,FALSE)-VLOOKUP($B71,Accdper!$B$3:$I$204,CAPEX!C$2,FALSE))/VLOOKUP($B71,Barrelmiles!$B$4:$I$205,CAPEX!C$2,FALSE)</f>
        <v>4.6110464529676356E-4</v>
      </c>
      <c r="D71">
        <f>(VLOOKUP($B71,Property!$B$3:$I$204,CAPEX!D$2,FALSE)-VLOOKUP($B71,Accdper!$B$3:$I$204,CAPEX!D$2,FALSE))/VLOOKUP($B71,Barrelmiles!$B$4:$I$205,CAPEX!D$2,FALSE)</f>
        <v>4.9384879707424533E-4</v>
      </c>
      <c r="E71">
        <f>(VLOOKUP($B71,Property!$B$3:$I$204,CAPEX!E$2,FALSE)-VLOOKUP($B71,Accdper!$B$3:$I$204,CAPEX!E$2,FALSE))/VLOOKUP($B71,Barrelmiles!$B$4:$I$205,CAPEX!E$2,FALSE)</f>
        <v>6.5750519037136425E-4</v>
      </c>
      <c r="F71">
        <f>(VLOOKUP($B71,Property!$B$3:$I$204,CAPEX!F$2,FALSE)-VLOOKUP($B71,Accdper!$B$3:$I$204,CAPEX!F$2,FALSE))/VLOOKUP($B71,Barrelmiles!$B$4:$I$205,CAPEX!F$2,FALSE)</f>
        <v>1.1791452573584574E-3</v>
      </c>
      <c r="G71">
        <f>(VLOOKUP($B71,Property!$B$3:$I$204,CAPEX!G$2,FALSE)-VLOOKUP($B71,Accdper!$B$3:$I$204,CAPEX!G$2,FALSE))/VLOOKUP($B71,Barrelmiles!$B$4:$I$205,CAPEX!G$2,FALSE)</f>
        <v>1.5891935904919956E-3</v>
      </c>
      <c r="H71">
        <f>(VLOOKUP($B71,Property!$B$3:$I$204,CAPEX!H$2,FALSE)-VLOOKUP($B71,Accdper!$B$3:$I$204,CAPEX!H$2,FALSE))/VLOOKUP($B71,Barrelmiles!$B$4:$I$205,CAPEX!H$2,FALSE)</f>
        <v>1.451913189119595E-3</v>
      </c>
      <c r="J71" s="34">
        <f t="shared" si="2"/>
        <v>7.1012409246946268E-2</v>
      </c>
      <c r="K71" s="34">
        <f t="shared" si="2"/>
        <v>0.42593486549717741</v>
      </c>
      <c r="L71" s="34">
        <f t="shared" si="2"/>
        <v>1.5572183437873808</v>
      </c>
      <c r="M71" s="34">
        <f t="shared" si="2"/>
        <v>2.4464922587565829</v>
      </c>
      <c r="N71" s="34">
        <f t="shared" si="2"/>
        <v>2.1487715509462162</v>
      </c>
    </row>
    <row r="72" spans="1:14" ht="15" customHeight="1" x14ac:dyDescent="0.35">
      <c r="A72" s="33" t="s">
        <v>87</v>
      </c>
      <c r="B72" s="50">
        <v>177</v>
      </c>
      <c r="C72">
        <f>(VLOOKUP($B72,Property!$B$3:$I$204,CAPEX!C$2,FALSE)-VLOOKUP($B72,Accdper!$B$3:$I$204,CAPEX!C$2,FALSE))/VLOOKUP($B72,Barrelmiles!$B$4:$I$205,CAPEX!C$2,FALSE)</f>
        <v>4.0481370834014293E-3</v>
      </c>
      <c r="D72">
        <f>(VLOOKUP($B72,Property!$B$3:$I$204,CAPEX!D$2,FALSE)-VLOOKUP($B72,Accdper!$B$3:$I$204,CAPEX!D$2,FALSE))/VLOOKUP($B72,Barrelmiles!$B$4:$I$205,CAPEX!D$2,FALSE)</f>
        <v>4.0973907221472927E-3</v>
      </c>
      <c r="E72">
        <f>(VLOOKUP($B72,Property!$B$3:$I$204,CAPEX!E$2,FALSE)-VLOOKUP($B72,Accdper!$B$3:$I$204,CAPEX!E$2,FALSE))/VLOOKUP($B72,Barrelmiles!$B$4:$I$205,CAPEX!E$2,FALSE)</f>
        <v>4.2588775465293403E-3</v>
      </c>
      <c r="F72">
        <f>(VLOOKUP($B72,Property!$B$3:$I$204,CAPEX!F$2,FALSE)-VLOOKUP($B72,Accdper!$B$3:$I$204,CAPEX!F$2,FALSE))/VLOOKUP($B72,Barrelmiles!$B$4:$I$205,CAPEX!F$2,FALSE)</f>
        <v>4.3721204014318255E-3</v>
      </c>
      <c r="G72">
        <f>(VLOOKUP($B72,Property!$B$3:$I$204,CAPEX!G$2,FALSE)-VLOOKUP($B72,Accdper!$B$3:$I$204,CAPEX!G$2,FALSE))/VLOOKUP($B72,Barrelmiles!$B$4:$I$205,CAPEX!G$2,FALSE)</f>
        <v>4.8929041531718172E-3</v>
      </c>
      <c r="H72">
        <f>(VLOOKUP($B72,Property!$B$3:$I$204,CAPEX!H$2,FALSE)-VLOOKUP($B72,Accdper!$B$3:$I$204,CAPEX!H$2,FALSE))/VLOOKUP($B72,Barrelmiles!$B$4:$I$205,CAPEX!H$2,FALSE)</f>
        <v>4.8300442754845166E-3</v>
      </c>
      <c r="J72" s="34">
        <f t="shared" si="2"/>
        <v>1.2166988847244846E-2</v>
      </c>
      <c r="K72" s="34">
        <f t="shared" si="2"/>
        <v>5.2058628150714041E-2</v>
      </c>
      <c r="L72" s="34">
        <f t="shared" si="2"/>
        <v>8.0032694386468414E-2</v>
      </c>
      <c r="M72" s="34">
        <f t="shared" si="2"/>
        <v>0.2086804503815311</v>
      </c>
      <c r="N72" s="34">
        <f t="shared" si="2"/>
        <v>0.1931523503216184</v>
      </c>
    </row>
    <row r="73" spans="1:14" ht="15" customHeight="1" x14ac:dyDescent="0.35">
      <c r="A73" s="33" t="s">
        <v>88</v>
      </c>
      <c r="B73" s="50">
        <v>180</v>
      </c>
      <c r="C73">
        <f>(VLOOKUP($B73,Property!$B$3:$I$204,CAPEX!C$2,FALSE)-VLOOKUP($B73,Accdper!$B$3:$I$204,CAPEX!C$2,FALSE))/VLOOKUP($B73,Barrelmiles!$B$4:$I$205,CAPEX!C$2,FALSE)</f>
        <v>1.4404371693534913E-2</v>
      </c>
      <c r="D73">
        <f>(VLOOKUP($B73,Property!$B$3:$I$204,CAPEX!D$2,FALSE)-VLOOKUP($B73,Accdper!$B$3:$I$204,CAPEX!D$2,FALSE))/VLOOKUP($B73,Barrelmiles!$B$4:$I$205,CAPEX!D$2,FALSE)</f>
        <v>1.4042946937324023E-2</v>
      </c>
      <c r="E73">
        <f>(VLOOKUP($B73,Property!$B$3:$I$204,CAPEX!E$2,FALSE)-VLOOKUP($B73,Accdper!$B$3:$I$204,CAPEX!E$2,FALSE))/VLOOKUP($B73,Barrelmiles!$B$4:$I$205,CAPEX!E$2,FALSE)</f>
        <v>1.3473753741344591E-2</v>
      </c>
      <c r="F73">
        <f>(VLOOKUP($B73,Property!$B$3:$I$204,CAPEX!F$2,FALSE)-VLOOKUP($B73,Accdper!$B$3:$I$204,CAPEX!F$2,FALSE))/VLOOKUP($B73,Barrelmiles!$B$4:$I$205,CAPEX!F$2,FALSE)</f>
        <v>1.3176761146878676E-2</v>
      </c>
      <c r="G73">
        <f>(VLOOKUP($B73,Property!$B$3:$I$204,CAPEX!G$2,FALSE)-VLOOKUP($B73,Accdper!$B$3:$I$204,CAPEX!G$2,FALSE))/VLOOKUP($B73,Barrelmiles!$B$4:$I$205,CAPEX!G$2,FALSE)</f>
        <v>1.3561140692920944E-2</v>
      </c>
      <c r="H73">
        <f>(VLOOKUP($B73,Property!$B$3:$I$204,CAPEX!H$2,FALSE)-VLOOKUP($B73,Accdper!$B$3:$I$204,CAPEX!H$2,FALSE))/VLOOKUP($B73,Barrelmiles!$B$4:$I$205,CAPEX!H$2,FALSE)</f>
        <v>1.0099660830784372E-2</v>
      </c>
      <c r="J73" s="34">
        <f t="shared" si="2"/>
        <v>-2.5091323932796561E-2</v>
      </c>
      <c r="K73" s="34">
        <f t="shared" si="2"/>
        <v>-6.4606632763302599E-2</v>
      </c>
      <c r="L73" s="34">
        <f t="shared" si="2"/>
        <v>-8.5224859006326703E-2</v>
      </c>
      <c r="M73" s="34">
        <f t="shared" si="2"/>
        <v>-5.8539936246746159E-2</v>
      </c>
      <c r="N73" s="34">
        <f t="shared" si="2"/>
        <v>-0.29884752728802577</v>
      </c>
    </row>
    <row r="74" spans="1:14" ht="15" customHeight="1" x14ac:dyDescent="0.35">
      <c r="A74" s="33" t="s">
        <v>89</v>
      </c>
      <c r="B74" s="50">
        <v>181</v>
      </c>
      <c r="C74">
        <f>(VLOOKUP($B74,Property!$B$3:$I$204,CAPEX!C$2,FALSE)-VLOOKUP($B74,Accdper!$B$3:$I$204,CAPEX!C$2,FALSE))/VLOOKUP($B74,Barrelmiles!$B$4:$I$205,CAPEX!C$2,FALSE)</f>
        <v>5.8678300947232545E-3</v>
      </c>
      <c r="D74">
        <f>(VLOOKUP($B74,Property!$B$3:$I$204,CAPEX!D$2,FALSE)-VLOOKUP($B74,Accdper!$B$3:$I$204,CAPEX!D$2,FALSE))/VLOOKUP($B74,Barrelmiles!$B$4:$I$205,CAPEX!D$2,FALSE)</f>
        <v>6.8664438487976882E-3</v>
      </c>
      <c r="E74">
        <f>(VLOOKUP($B74,Property!$B$3:$I$204,CAPEX!E$2,FALSE)-VLOOKUP($B74,Accdper!$B$3:$I$204,CAPEX!E$2,FALSE))/VLOOKUP($B74,Barrelmiles!$B$4:$I$205,CAPEX!E$2,FALSE)</f>
        <v>7.8192549052085742E-3</v>
      </c>
      <c r="F74">
        <f>(VLOOKUP($B74,Property!$B$3:$I$204,CAPEX!F$2,FALSE)-VLOOKUP($B74,Accdper!$B$3:$I$204,CAPEX!F$2,FALSE))/VLOOKUP($B74,Barrelmiles!$B$4:$I$205,CAPEX!F$2,FALSE)</f>
        <v>7.5909063635266763E-3</v>
      </c>
      <c r="G74">
        <f>(VLOOKUP($B74,Property!$B$3:$I$204,CAPEX!G$2,FALSE)-VLOOKUP($B74,Accdper!$B$3:$I$204,CAPEX!G$2,FALSE))/VLOOKUP($B74,Barrelmiles!$B$4:$I$205,CAPEX!G$2,FALSE)</f>
        <v>8.9369696626807223E-3</v>
      </c>
      <c r="H74">
        <f>(VLOOKUP($B74,Property!$B$3:$I$204,CAPEX!H$2,FALSE)-VLOOKUP($B74,Accdper!$B$3:$I$204,CAPEX!H$2,FALSE))/VLOOKUP($B74,Barrelmiles!$B$4:$I$205,CAPEX!H$2,FALSE)</f>
        <v>8.5670976640809336E-3</v>
      </c>
      <c r="J74" s="34">
        <f t="shared" si="2"/>
        <v>0.17018450397404214</v>
      </c>
      <c r="K74" s="34">
        <f t="shared" si="2"/>
        <v>0.33256327790407081</v>
      </c>
      <c r="L74" s="34">
        <f t="shared" si="2"/>
        <v>0.29364794838775704</v>
      </c>
      <c r="M74" s="34">
        <f t="shared" si="2"/>
        <v>0.52304506408892848</v>
      </c>
      <c r="N74" s="34">
        <f t="shared" si="2"/>
        <v>0.46001120103750809</v>
      </c>
    </row>
    <row r="75" spans="1:14" ht="15" customHeight="1" x14ac:dyDescent="0.35">
      <c r="A75" s="33" t="s">
        <v>90</v>
      </c>
      <c r="B75" s="50">
        <v>182</v>
      </c>
      <c r="C75">
        <f>(VLOOKUP($B75,Property!$B$3:$I$204,CAPEX!C$2,FALSE)-VLOOKUP($B75,Accdper!$B$3:$I$204,CAPEX!C$2,FALSE))/VLOOKUP($B75,Barrelmiles!$B$4:$I$205,CAPEX!C$2,FALSE)</f>
        <v>4.8479434738440408E-3</v>
      </c>
      <c r="D75">
        <f>(VLOOKUP($B75,Property!$B$3:$I$204,CAPEX!D$2,FALSE)-VLOOKUP($B75,Accdper!$B$3:$I$204,CAPEX!D$2,FALSE))/VLOOKUP($B75,Barrelmiles!$B$4:$I$205,CAPEX!D$2,FALSE)</f>
        <v>4.9756266506556738E-3</v>
      </c>
      <c r="E75">
        <f>(VLOOKUP($B75,Property!$B$3:$I$204,CAPEX!E$2,FALSE)-VLOOKUP($B75,Accdper!$B$3:$I$204,CAPEX!E$2,FALSE))/VLOOKUP($B75,Barrelmiles!$B$4:$I$205,CAPEX!E$2,FALSE)</f>
        <v>5.2538915495226792E-3</v>
      </c>
      <c r="F75">
        <f>(VLOOKUP($B75,Property!$B$3:$I$204,CAPEX!F$2,FALSE)-VLOOKUP($B75,Accdper!$B$3:$I$204,CAPEX!F$2,FALSE))/VLOOKUP($B75,Barrelmiles!$B$4:$I$205,CAPEX!F$2,FALSE)</f>
        <v>6.7247101433283414E-3</v>
      </c>
      <c r="G75">
        <f>(VLOOKUP($B75,Property!$B$3:$I$204,CAPEX!G$2,FALSE)-VLOOKUP($B75,Accdper!$B$3:$I$204,CAPEX!G$2,FALSE))/VLOOKUP($B75,Barrelmiles!$B$4:$I$205,CAPEX!G$2,FALSE)</f>
        <v>7.522085627531371E-3</v>
      </c>
      <c r="H75">
        <f>(VLOOKUP($B75,Property!$B$3:$I$204,CAPEX!H$2,FALSE)-VLOOKUP($B75,Accdper!$B$3:$I$204,CAPEX!H$2,FALSE))/VLOOKUP($B75,Barrelmiles!$B$4:$I$205,CAPEX!H$2,FALSE)</f>
        <v>1.022617183718749E-2</v>
      </c>
      <c r="J75" s="34">
        <f t="shared" si="2"/>
        <v>2.6337596034384084E-2</v>
      </c>
      <c r="K75" s="34">
        <f t="shared" si="2"/>
        <v>8.3736140462205774E-2</v>
      </c>
      <c r="L75" s="34">
        <f t="shared" si="2"/>
        <v>0.38712635153647351</v>
      </c>
      <c r="M75" s="34">
        <f t="shared" si="2"/>
        <v>0.55160341041826222</v>
      </c>
      <c r="N75" s="34">
        <f t="shared" si="2"/>
        <v>1.1093834720558189</v>
      </c>
    </row>
    <row r="76" spans="1:14" ht="15" customHeight="1" x14ac:dyDescent="0.35">
      <c r="A76" s="33" t="s">
        <v>91</v>
      </c>
      <c r="B76" s="50">
        <v>183</v>
      </c>
      <c r="C76">
        <f>(VLOOKUP($B76,Property!$B$3:$I$204,CAPEX!C$2,FALSE)-VLOOKUP($B76,Accdper!$B$3:$I$204,CAPEX!C$2,FALSE))/VLOOKUP($B76,Barrelmiles!$B$4:$I$205,CAPEX!C$2,FALSE)</f>
        <v>5.5835142343544277E-3</v>
      </c>
      <c r="D76">
        <f>(VLOOKUP($B76,Property!$B$3:$I$204,CAPEX!D$2,FALSE)-VLOOKUP($B76,Accdper!$B$3:$I$204,CAPEX!D$2,FALSE))/VLOOKUP($B76,Barrelmiles!$B$4:$I$205,CAPEX!D$2,FALSE)</f>
        <v>5.502102230281896E-3</v>
      </c>
      <c r="E76">
        <f>(VLOOKUP($B76,Property!$B$3:$I$204,CAPEX!E$2,FALSE)-VLOOKUP($B76,Accdper!$B$3:$I$204,CAPEX!E$2,FALSE))/VLOOKUP($B76,Barrelmiles!$B$4:$I$205,CAPEX!E$2,FALSE)</f>
        <v>5.7965470667085944E-3</v>
      </c>
      <c r="F76">
        <f>(VLOOKUP($B76,Property!$B$3:$I$204,CAPEX!F$2,FALSE)-VLOOKUP($B76,Accdper!$B$3:$I$204,CAPEX!F$2,FALSE))/VLOOKUP($B76,Barrelmiles!$B$4:$I$205,CAPEX!F$2,FALSE)</f>
        <v>6.4550768778744612E-3</v>
      </c>
      <c r="G76">
        <f>(VLOOKUP($B76,Property!$B$3:$I$204,CAPEX!G$2,FALSE)-VLOOKUP($B76,Accdper!$B$3:$I$204,CAPEX!G$2,FALSE))/VLOOKUP($B76,Barrelmiles!$B$4:$I$205,CAPEX!G$2,FALSE)</f>
        <v>7.514941488650043E-3</v>
      </c>
      <c r="H76">
        <f>(VLOOKUP($B76,Property!$B$3:$I$204,CAPEX!H$2,FALSE)-VLOOKUP($B76,Accdper!$B$3:$I$204,CAPEX!H$2,FALSE))/VLOOKUP($B76,Barrelmiles!$B$4:$I$205,CAPEX!H$2,FALSE)</f>
        <v>6.8063972726362465E-3</v>
      </c>
      <c r="J76" s="34">
        <f t="shared" si="2"/>
        <v>-1.4580782040747255E-2</v>
      </c>
      <c r="K76" s="34">
        <f t="shared" si="2"/>
        <v>3.8153897959713495E-2</v>
      </c>
      <c r="L76" s="34">
        <f t="shared" si="2"/>
        <v>0.15609571444404216</v>
      </c>
      <c r="M76" s="34">
        <f t="shared" si="2"/>
        <v>0.34591606168241984</v>
      </c>
      <c r="N76" s="34">
        <f t="shared" si="2"/>
        <v>0.21901673156981033</v>
      </c>
    </row>
    <row r="77" spans="1:14" ht="15" customHeight="1" x14ac:dyDescent="0.35">
      <c r="A77" s="33" t="s">
        <v>92</v>
      </c>
      <c r="B77" s="50">
        <v>184</v>
      </c>
      <c r="C77">
        <f>(VLOOKUP($B77,Property!$B$3:$I$204,CAPEX!C$2,FALSE)-VLOOKUP($B77,Accdper!$B$3:$I$204,CAPEX!C$2,FALSE))/VLOOKUP($B77,Barrelmiles!$B$4:$I$205,CAPEX!C$2,FALSE)</f>
        <v>1.7514845772368025E-2</v>
      </c>
      <c r="D77">
        <f>(VLOOKUP($B77,Property!$B$3:$I$204,CAPEX!D$2,FALSE)-VLOOKUP($B77,Accdper!$B$3:$I$204,CAPEX!D$2,FALSE))/VLOOKUP($B77,Barrelmiles!$B$4:$I$205,CAPEX!D$2,FALSE)</f>
        <v>1.901518948636011E-2</v>
      </c>
      <c r="E77">
        <f>(VLOOKUP($B77,Property!$B$3:$I$204,CAPEX!E$2,FALSE)-VLOOKUP($B77,Accdper!$B$3:$I$204,CAPEX!E$2,FALSE))/VLOOKUP($B77,Barrelmiles!$B$4:$I$205,CAPEX!E$2,FALSE)</f>
        <v>2.0164194258039399E-2</v>
      </c>
      <c r="F77">
        <f>(VLOOKUP($B77,Property!$B$3:$I$204,CAPEX!F$2,FALSE)-VLOOKUP($B77,Accdper!$B$3:$I$204,CAPEX!F$2,FALSE))/VLOOKUP($B77,Barrelmiles!$B$4:$I$205,CAPEX!F$2,FALSE)</f>
        <v>4.4359362937986174E-2</v>
      </c>
      <c r="G77">
        <f>(VLOOKUP($B77,Property!$B$3:$I$204,CAPEX!G$2,FALSE)-VLOOKUP($B77,Accdper!$B$3:$I$204,CAPEX!G$2,FALSE))/VLOOKUP($B77,Barrelmiles!$B$4:$I$205,CAPEX!G$2,FALSE)</f>
        <v>8.2490217073475244E-2</v>
      </c>
      <c r="H77">
        <f>(VLOOKUP($B77,Property!$B$3:$I$204,CAPEX!H$2,FALSE)-VLOOKUP($B77,Accdper!$B$3:$I$204,CAPEX!H$2,FALSE))/VLOOKUP($B77,Barrelmiles!$B$4:$I$205,CAPEX!H$2,FALSE)</f>
        <v>6.9696925202880775E-2</v>
      </c>
      <c r="J77" s="34">
        <f t="shared" si="2"/>
        <v>8.5661257512131522E-2</v>
      </c>
      <c r="K77" s="34">
        <f t="shared" si="2"/>
        <v>0.15126302110242215</v>
      </c>
      <c r="L77" s="34">
        <f t="shared" si="2"/>
        <v>1.532672197888771</v>
      </c>
      <c r="M77" s="34">
        <f t="shared" si="2"/>
        <v>3.7097312842808146</v>
      </c>
      <c r="N77" s="34">
        <f t="shared" si="2"/>
        <v>2.9793056763786554</v>
      </c>
    </row>
    <row r="78" spans="1:14" ht="15" customHeight="1" x14ac:dyDescent="0.35">
      <c r="A78" s="33" t="s">
        <v>94</v>
      </c>
      <c r="B78" s="50">
        <v>187</v>
      </c>
      <c r="C78">
        <f>(VLOOKUP($B78,Property!$B$3:$I$204,CAPEX!C$2,FALSE)-VLOOKUP($B78,Accdper!$B$3:$I$204,CAPEX!C$2,FALSE))/VLOOKUP($B78,Barrelmiles!$B$4:$I$205,CAPEX!C$2,FALSE)</f>
        <v>1.2243839826796403E-2</v>
      </c>
      <c r="D78">
        <f>(VLOOKUP($B78,Property!$B$3:$I$204,CAPEX!D$2,FALSE)-VLOOKUP($B78,Accdper!$B$3:$I$204,CAPEX!D$2,FALSE))/VLOOKUP($B78,Barrelmiles!$B$4:$I$205,CAPEX!D$2,FALSE)</f>
        <v>1.2629608576082566E-2</v>
      </c>
      <c r="E78">
        <f>(VLOOKUP($B78,Property!$B$3:$I$204,CAPEX!E$2,FALSE)-VLOOKUP($B78,Accdper!$B$3:$I$204,CAPEX!E$2,FALSE))/VLOOKUP($B78,Barrelmiles!$B$4:$I$205,CAPEX!E$2,FALSE)</f>
        <v>1.3753866540811758E-2</v>
      </c>
      <c r="F78">
        <f>(VLOOKUP($B78,Property!$B$3:$I$204,CAPEX!F$2,FALSE)-VLOOKUP($B78,Accdper!$B$3:$I$204,CAPEX!F$2,FALSE))/VLOOKUP($B78,Barrelmiles!$B$4:$I$205,CAPEX!F$2,FALSE)</f>
        <v>1.883187503582559E-2</v>
      </c>
      <c r="G78">
        <f>(VLOOKUP($B78,Property!$B$3:$I$204,CAPEX!G$2,FALSE)-VLOOKUP($B78,Accdper!$B$3:$I$204,CAPEX!G$2,FALSE))/VLOOKUP($B78,Barrelmiles!$B$4:$I$205,CAPEX!G$2,FALSE)</f>
        <v>2.0232110804073684E-2</v>
      </c>
      <c r="H78">
        <f>(VLOOKUP($B78,Property!$B$3:$I$204,CAPEX!H$2,FALSE)-VLOOKUP($B78,Accdper!$B$3:$I$204,CAPEX!H$2,FALSE))/VLOOKUP($B78,Barrelmiles!$B$4:$I$205,CAPEX!H$2,FALSE)</f>
        <v>2.3186273760510637E-2</v>
      </c>
      <c r="J78" s="34">
        <f t="shared" si="2"/>
        <v>3.1507170523570854E-2</v>
      </c>
      <c r="K78" s="34">
        <f t="shared" si="2"/>
        <v>0.1233295057250396</v>
      </c>
      <c r="L78" s="34">
        <f t="shared" si="2"/>
        <v>0.53806937220877904</v>
      </c>
      <c r="M78" s="34">
        <f t="shared" si="2"/>
        <v>0.65243184248412445</v>
      </c>
      <c r="N78" s="34">
        <f t="shared" si="2"/>
        <v>0.8937093337145785</v>
      </c>
    </row>
    <row r="79" spans="1:14" ht="15" customHeight="1" x14ac:dyDescent="0.35">
      <c r="A79" s="33" t="s">
        <v>95</v>
      </c>
      <c r="B79" s="50">
        <v>188</v>
      </c>
      <c r="C79">
        <f>(VLOOKUP($B79,Property!$B$3:$I$204,CAPEX!C$2,FALSE)-VLOOKUP($B79,Accdper!$B$3:$I$204,CAPEX!C$2,FALSE))/VLOOKUP($B79,Barrelmiles!$B$4:$I$205,CAPEX!C$2,FALSE)</f>
        <v>3.4355150557332223E-2</v>
      </c>
      <c r="D79">
        <f>(VLOOKUP($B79,Property!$B$3:$I$204,CAPEX!D$2,FALSE)-VLOOKUP($B79,Accdper!$B$3:$I$204,CAPEX!D$2,FALSE))/VLOOKUP($B79,Barrelmiles!$B$4:$I$205,CAPEX!D$2,FALSE)</f>
        <v>7.8208942795687061E-2</v>
      </c>
      <c r="E79">
        <f>(VLOOKUP($B79,Property!$B$3:$I$204,CAPEX!E$2,FALSE)-VLOOKUP($B79,Accdper!$B$3:$I$204,CAPEX!E$2,FALSE))/VLOOKUP($B79,Barrelmiles!$B$4:$I$205,CAPEX!E$2,FALSE)</f>
        <v>1.0355599737638766E-2</v>
      </c>
      <c r="F79">
        <f>(VLOOKUP($B79,Property!$B$3:$I$204,CAPEX!F$2,FALSE)-VLOOKUP($B79,Accdper!$B$3:$I$204,CAPEX!F$2,FALSE))/VLOOKUP($B79,Barrelmiles!$B$4:$I$205,CAPEX!F$2,FALSE)</f>
        <v>9.3134029656229099E-3</v>
      </c>
      <c r="G79">
        <f>(VLOOKUP($B79,Property!$B$3:$I$204,CAPEX!G$2,FALSE)-VLOOKUP($B79,Accdper!$B$3:$I$204,CAPEX!G$2,FALSE))/VLOOKUP($B79,Barrelmiles!$B$4:$I$205,CAPEX!G$2,FALSE)</f>
        <v>1.1333153387055912E-2</v>
      </c>
      <c r="H79">
        <f>(VLOOKUP($B79,Property!$B$3:$I$204,CAPEX!H$2,FALSE)-VLOOKUP($B79,Accdper!$B$3:$I$204,CAPEX!H$2,FALSE))/VLOOKUP($B79,Barrelmiles!$B$4:$I$205,CAPEX!H$2,FALSE)</f>
        <v>2.4740110969771181E-3</v>
      </c>
      <c r="J79" s="34">
        <f t="shared" si="2"/>
        <v>1.2764837739590513</v>
      </c>
      <c r="K79" s="34">
        <f t="shared" si="2"/>
        <v>-0.69857213344598112</v>
      </c>
      <c r="L79" s="34">
        <f t="shared" si="2"/>
        <v>-0.7289081021467041</v>
      </c>
      <c r="M79" s="34">
        <f t="shared" si="2"/>
        <v>-0.6701177784640171</v>
      </c>
      <c r="N79" s="34">
        <f t="shared" si="2"/>
        <v>-0.92798718512822509</v>
      </c>
    </row>
    <row r="80" spans="1:14" ht="15" customHeight="1" x14ac:dyDescent="0.35">
      <c r="A80" s="33" t="s">
        <v>96</v>
      </c>
      <c r="B80" s="50">
        <v>190</v>
      </c>
      <c r="C80">
        <f>(VLOOKUP($B80,Property!$B$3:$I$204,CAPEX!C$2,FALSE)-VLOOKUP($B80,Accdper!$B$3:$I$204,CAPEX!C$2,FALSE))/VLOOKUP($B80,Barrelmiles!$B$4:$I$205,CAPEX!C$2,FALSE)</f>
        <v>5.6851183298441983E-3</v>
      </c>
      <c r="D80">
        <f>(VLOOKUP($B80,Property!$B$3:$I$204,CAPEX!D$2,FALSE)-VLOOKUP($B80,Accdper!$B$3:$I$204,CAPEX!D$2,FALSE))/VLOOKUP($B80,Barrelmiles!$B$4:$I$205,CAPEX!D$2,FALSE)</f>
        <v>6.5029357164630309E-3</v>
      </c>
      <c r="E80">
        <f>(VLOOKUP($B80,Property!$B$3:$I$204,CAPEX!E$2,FALSE)-VLOOKUP($B80,Accdper!$B$3:$I$204,CAPEX!E$2,FALSE))/VLOOKUP($B80,Barrelmiles!$B$4:$I$205,CAPEX!E$2,FALSE)</f>
        <v>5.5069625201576659E-3</v>
      </c>
      <c r="F80">
        <f>(VLOOKUP($B80,Property!$B$3:$I$204,CAPEX!F$2,FALSE)-VLOOKUP($B80,Accdper!$B$3:$I$204,CAPEX!F$2,FALSE))/VLOOKUP($B80,Barrelmiles!$B$4:$I$205,CAPEX!F$2,FALSE)</f>
        <v>8.4208619120250527E-3</v>
      </c>
      <c r="G80">
        <f>(VLOOKUP($B80,Property!$B$3:$I$204,CAPEX!G$2,FALSE)-VLOOKUP($B80,Accdper!$B$3:$I$204,CAPEX!G$2,FALSE))/VLOOKUP($B80,Barrelmiles!$B$4:$I$205,CAPEX!G$2,FALSE)</f>
        <v>1.0403315685976598E-2</v>
      </c>
      <c r="H80">
        <f>(VLOOKUP($B80,Property!$B$3:$I$204,CAPEX!H$2,FALSE)-VLOOKUP($B80,Accdper!$B$3:$I$204,CAPEX!H$2,FALSE))/VLOOKUP($B80,Barrelmiles!$B$4:$I$205,CAPEX!H$2,FALSE)</f>
        <v>1.3206540271665755E-2</v>
      </c>
      <c r="J80" s="34">
        <f t="shared" si="2"/>
        <v>0.14385230687735659</v>
      </c>
      <c r="K80" s="34">
        <f t="shared" si="2"/>
        <v>-3.1337221030439795E-2</v>
      </c>
      <c r="L80" s="34">
        <f t="shared" si="2"/>
        <v>0.48121137036312628</v>
      </c>
      <c r="M80" s="34">
        <f t="shared" si="2"/>
        <v>0.82992069511800348</v>
      </c>
      <c r="N80" s="34">
        <f t="shared" si="2"/>
        <v>1.32300182783138</v>
      </c>
    </row>
    <row r="81" spans="1:14" ht="15" customHeight="1" x14ac:dyDescent="0.35">
      <c r="A81" s="33" t="s">
        <v>98</v>
      </c>
      <c r="B81" s="50">
        <v>195</v>
      </c>
      <c r="C81">
        <f>(VLOOKUP($B81,Property!$B$3:$I$204,CAPEX!C$2,FALSE)-VLOOKUP($B81,Accdper!$B$3:$I$204,CAPEX!C$2,FALSE))/VLOOKUP($B81,Barrelmiles!$B$4:$I$205,CAPEX!C$2,FALSE)</f>
        <v>1.8676197794722443E-2</v>
      </c>
      <c r="D81">
        <f>(VLOOKUP($B81,Property!$B$3:$I$204,CAPEX!D$2,FALSE)-VLOOKUP($B81,Accdper!$B$3:$I$204,CAPEX!D$2,FALSE))/VLOOKUP($B81,Barrelmiles!$B$4:$I$205,CAPEX!D$2,FALSE)</f>
        <v>1.8380086755791739E-2</v>
      </c>
      <c r="E81">
        <f>(VLOOKUP($B81,Property!$B$3:$I$204,CAPEX!E$2,FALSE)-VLOOKUP($B81,Accdper!$B$3:$I$204,CAPEX!E$2,FALSE))/VLOOKUP($B81,Barrelmiles!$B$4:$I$205,CAPEX!E$2,FALSE)</f>
        <v>2.3614470039232248E-2</v>
      </c>
      <c r="F81">
        <f>(VLOOKUP($B81,Property!$B$3:$I$204,CAPEX!F$2,FALSE)-VLOOKUP($B81,Accdper!$B$3:$I$204,CAPEX!F$2,FALSE))/VLOOKUP($B81,Barrelmiles!$B$4:$I$205,CAPEX!F$2,FALSE)</f>
        <v>2.4591214708382273E-2</v>
      </c>
      <c r="G81">
        <f>(VLOOKUP($B81,Property!$B$3:$I$204,CAPEX!G$2,FALSE)-VLOOKUP($B81,Accdper!$B$3:$I$204,CAPEX!G$2,FALSE))/VLOOKUP($B81,Barrelmiles!$B$4:$I$205,CAPEX!G$2,FALSE)</f>
        <v>2.4532086301830177E-2</v>
      </c>
      <c r="H81">
        <f>(VLOOKUP($B81,Property!$B$3:$I$204,CAPEX!H$2,FALSE)-VLOOKUP($B81,Accdper!$B$3:$I$204,CAPEX!H$2,FALSE))/VLOOKUP($B81,Barrelmiles!$B$4:$I$205,CAPEX!H$2,FALSE)</f>
        <v>1.9841213958544258E-2</v>
      </c>
      <c r="J81" s="34">
        <f t="shared" si="2"/>
        <v>-1.5854995871503338E-2</v>
      </c>
      <c r="K81" s="34">
        <f t="shared" si="2"/>
        <v>0.26441528938536257</v>
      </c>
      <c r="L81" s="34">
        <f t="shared" si="2"/>
        <v>0.3167141930426175</v>
      </c>
      <c r="M81" s="34">
        <f t="shared" si="2"/>
        <v>0.31354821636995639</v>
      </c>
      <c r="N81" s="34">
        <f t="shared" si="2"/>
        <v>6.2379729355352388E-2</v>
      </c>
    </row>
    <row r="82" spans="1:14" ht="15" customHeight="1" x14ac:dyDescent="0.35">
      <c r="A82" s="33" t="s">
        <v>99</v>
      </c>
      <c r="B82" s="50">
        <v>196</v>
      </c>
      <c r="C82">
        <f>(VLOOKUP($B82,Property!$B$3:$I$204,CAPEX!C$2,FALSE)-VLOOKUP($B82,Accdper!$B$3:$I$204,CAPEX!C$2,FALSE))/VLOOKUP($B82,Barrelmiles!$B$4:$I$205,CAPEX!C$2,FALSE)</f>
        <v>2.1846987517605429E-2</v>
      </c>
      <c r="D82">
        <f>(VLOOKUP($B82,Property!$B$3:$I$204,CAPEX!D$2,FALSE)-VLOOKUP($B82,Accdper!$B$3:$I$204,CAPEX!D$2,FALSE))/VLOOKUP($B82,Barrelmiles!$B$4:$I$205,CAPEX!D$2,FALSE)</f>
        <v>1.6301136912154377E-2</v>
      </c>
      <c r="E82">
        <f>(VLOOKUP($B82,Property!$B$3:$I$204,CAPEX!E$2,FALSE)-VLOOKUP($B82,Accdper!$B$3:$I$204,CAPEX!E$2,FALSE))/VLOOKUP($B82,Barrelmiles!$B$4:$I$205,CAPEX!E$2,FALSE)</f>
        <v>1.5460794078379412E-2</v>
      </c>
      <c r="F82">
        <f>(VLOOKUP($B82,Property!$B$3:$I$204,CAPEX!F$2,FALSE)-VLOOKUP($B82,Accdper!$B$3:$I$204,CAPEX!F$2,FALSE))/VLOOKUP($B82,Barrelmiles!$B$4:$I$205,CAPEX!F$2,FALSE)</f>
        <v>1.5411383783319327E-2</v>
      </c>
      <c r="G82">
        <f>(VLOOKUP($B82,Property!$B$3:$I$204,CAPEX!G$2,FALSE)-VLOOKUP($B82,Accdper!$B$3:$I$204,CAPEX!G$2,FALSE))/VLOOKUP($B82,Barrelmiles!$B$4:$I$205,CAPEX!G$2,FALSE)</f>
        <v>1.3269392431481506E-2</v>
      </c>
      <c r="H82">
        <f>(VLOOKUP($B82,Property!$B$3:$I$204,CAPEX!H$2,FALSE)-VLOOKUP($B82,Accdper!$B$3:$I$204,CAPEX!H$2,FALSE))/VLOOKUP($B82,Barrelmiles!$B$4:$I$205,CAPEX!H$2,FALSE)</f>
        <v>1.0995366902172428E-2</v>
      </c>
      <c r="J82" s="34">
        <f t="shared" si="2"/>
        <v>-0.25384967153855514</v>
      </c>
      <c r="K82" s="34">
        <f t="shared" si="2"/>
        <v>-0.29231460099840734</v>
      </c>
      <c r="L82" s="34">
        <f t="shared" si="2"/>
        <v>-0.29457625354982975</v>
      </c>
      <c r="M82" s="34">
        <f t="shared" si="2"/>
        <v>-0.39262141195492761</v>
      </c>
      <c r="N82" s="34">
        <f t="shared" si="2"/>
        <v>-0.49671015771342414</v>
      </c>
    </row>
    <row r="83" spans="1:14" ht="15" customHeight="1" x14ac:dyDescent="0.35">
      <c r="A83" s="33" t="s">
        <v>100</v>
      </c>
      <c r="B83" s="50">
        <v>197</v>
      </c>
      <c r="C83">
        <f>(VLOOKUP($B83,Property!$B$3:$I$204,CAPEX!C$2,FALSE)-VLOOKUP($B83,Accdper!$B$3:$I$204,CAPEX!C$2,FALSE))/VLOOKUP($B83,Barrelmiles!$B$4:$I$205,CAPEX!C$2,FALSE)</f>
        <v>3.4890116043485256E-2</v>
      </c>
      <c r="D83">
        <f>(VLOOKUP($B83,Property!$B$3:$I$204,CAPEX!D$2,FALSE)-VLOOKUP($B83,Accdper!$B$3:$I$204,CAPEX!D$2,FALSE))/VLOOKUP($B83,Barrelmiles!$B$4:$I$205,CAPEX!D$2,FALSE)</f>
        <v>3.1796953978130295E-2</v>
      </c>
      <c r="E83">
        <f>(VLOOKUP($B83,Property!$B$3:$I$204,CAPEX!E$2,FALSE)-VLOOKUP($B83,Accdper!$B$3:$I$204,CAPEX!E$2,FALSE))/VLOOKUP($B83,Barrelmiles!$B$4:$I$205,CAPEX!E$2,FALSE)</f>
        <v>4.1900933036939828E-2</v>
      </c>
      <c r="F83">
        <f>(VLOOKUP($B83,Property!$B$3:$I$204,CAPEX!F$2,FALSE)-VLOOKUP($B83,Accdper!$B$3:$I$204,CAPEX!F$2,FALSE))/VLOOKUP($B83,Barrelmiles!$B$4:$I$205,CAPEX!F$2,FALSE)</f>
        <v>4.1643019684202941E-2</v>
      </c>
      <c r="G83">
        <f>(VLOOKUP($B83,Property!$B$3:$I$204,CAPEX!G$2,FALSE)-VLOOKUP($B83,Accdper!$B$3:$I$204,CAPEX!G$2,FALSE))/VLOOKUP($B83,Barrelmiles!$B$4:$I$205,CAPEX!G$2,FALSE)</f>
        <v>4.0018465165194736E-2</v>
      </c>
      <c r="H83">
        <f>(VLOOKUP($B83,Property!$B$3:$I$204,CAPEX!H$2,FALSE)-VLOOKUP($B83,Accdper!$B$3:$I$204,CAPEX!H$2,FALSE))/VLOOKUP($B83,Barrelmiles!$B$4:$I$205,CAPEX!H$2,FALSE)</f>
        <v>3.6072959462718358E-2</v>
      </c>
      <c r="J83" s="34">
        <f t="shared" si="2"/>
        <v>-8.8654393166815559E-2</v>
      </c>
      <c r="K83" s="34">
        <f t="shared" si="2"/>
        <v>0.2009399161847627</v>
      </c>
      <c r="L83" s="34">
        <f t="shared" si="2"/>
        <v>0.1935477552525538</v>
      </c>
      <c r="M83" s="34">
        <f t="shared" si="2"/>
        <v>0.14698572843144941</v>
      </c>
      <c r="N83" s="34">
        <f t="shared" si="2"/>
        <v>3.390196288710725E-2</v>
      </c>
    </row>
    <row r="84" spans="1:14" ht="15" customHeight="1" x14ac:dyDescent="0.35">
      <c r="A84" s="33" t="s">
        <v>102</v>
      </c>
      <c r="B84" s="50">
        <v>214</v>
      </c>
      <c r="C84">
        <f>(VLOOKUP($B84,Property!$B$3:$I$204,CAPEX!C$2,FALSE)-VLOOKUP($B84,Accdper!$B$3:$I$204,CAPEX!C$2,FALSE))/VLOOKUP($B84,Barrelmiles!$B$4:$I$205,CAPEX!C$2,FALSE)</f>
        <v>6.481567669413677E-3</v>
      </c>
      <c r="D84">
        <f>(VLOOKUP($B84,Property!$B$3:$I$204,CAPEX!D$2,FALSE)-VLOOKUP($B84,Accdper!$B$3:$I$204,CAPEX!D$2,FALSE))/VLOOKUP($B84,Barrelmiles!$B$4:$I$205,CAPEX!D$2,FALSE)</f>
        <v>6.5934380030944709E-3</v>
      </c>
      <c r="E84">
        <f>(VLOOKUP($B84,Property!$B$3:$I$204,CAPEX!E$2,FALSE)-VLOOKUP($B84,Accdper!$B$3:$I$204,CAPEX!E$2,FALSE))/VLOOKUP($B84,Barrelmiles!$B$4:$I$205,CAPEX!E$2,FALSE)</f>
        <v>7.1324589796949228E-3</v>
      </c>
      <c r="F84">
        <f>(VLOOKUP($B84,Property!$B$3:$I$204,CAPEX!F$2,FALSE)-VLOOKUP($B84,Accdper!$B$3:$I$204,CAPEX!F$2,FALSE))/VLOOKUP($B84,Barrelmiles!$B$4:$I$205,CAPEX!F$2,FALSE)</f>
        <v>7.2840808289935674E-3</v>
      </c>
      <c r="G84">
        <f>(VLOOKUP($B84,Property!$B$3:$I$204,CAPEX!G$2,FALSE)-VLOOKUP($B84,Accdper!$B$3:$I$204,CAPEX!G$2,FALSE))/VLOOKUP($B84,Barrelmiles!$B$4:$I$205,CAPEX!G$2,FALSE)</f>
        <v>1.1094667453493042E-2</v>
      </c>
      <c r="H84">
        <f>(VLOOKUP($B84,Property!$B$3:$I$204,CAPEX!H$2,FALSE)-VLOOKUP($B84,Accdper!$B$3:$I$204,CAPEX!H$2,FALSE))/VLOOKUP($B84,Barrelmiles!$B$4:$I$205,CAPEX!H$2,FALSE)</f>
        <v>1.7409486485723772E-2</v>
      </c>
      <c r="J84" s="34">
        <f t="shared" si="2"/>
        <v>1.7259764826448809E-2</v>
      </c>
      <c r="K84" s="34">
        <f t="shared" si="2"/>
        <v>0.10042189536225662</v>
      </c>
      <c r="L84" s="34">
        <f t="shared" si="2"/>
        <v>0.12381466961564344</v>
      </c>
      <c r="M84" s="34">
        <f t="shared" si="2"/>
        <v>0.71172593103493231</v>
      </c>
      <c r="N84" s="34">
        <f t="shared" si="2"/>
        <v>1.6859993405420444</v>
      </c>
    </row>
    <row r="85" spans="1:14" ht="15" customHeight="1" x14ac:dyDescent="0.35">
      <c r="A85" s="33" t="s">
        <v>104</v>
      </c>
      <c r="B85" s="50">
        <v>216</v>
      </c>
      <c r="C85">
        <f>(VLOOKUP($B85,Property!$B$3:$I$204,CAPEX!C$2,FALSE)-VLOOKUP($B85,Accdper!$B$3:$I$204,CAPEX!C$2,FALSE))/VLOOKUP($B85,Barrelmiles!$B$4:$I$205,CAPEX!C$2,FALSE)</f>
        <v>1.3317900720778353E-2</v>
      </c>
      <c r="D85">
        <f>(VLOOKUP($B85,Property!$B$3:$I$204,CAPEX!D$2,FALSE)-VLOOKUP($B85,Accdper!$B$3:$I$204,CAPEX!D$2,FALSE))/VLOOKUP($B85,Barrelmiles!$B$4:$I$205,CAPEX!D$2,FALSE)</f>
        <v>1.0457816723362955E-2</v>
      </c>
      <c r="E85">
        <f>(VLOOKUP($B85,Property!$B$3:$I$204,CAPEX!E$2,FALSE)-VLOOKUP($B85,Accdper!$B$3:$I$204,CAPEX!E$2,FALSE))/VLOOKUP($B85,Barrelmiles!$B$4:$I$205,CAPEX!E$2,FALSE)</f>
        <v>1.3400864311184287E-2</v>
      </c>
      <c r="F85">
        <f>(VLOOKUP($B85,Property!$B$3:$I$204,CAPEX!F$2,FALSE)-VLOOKUP($B85,Accdper!$B$3:$I$204,CAPEX!F$2,FALSE))/VLOOKUP($B85,Barrelmiles!$B$4:$I$205,CAPEX!F$2,FALSE)</f>
        <v>2.2182857921950346E-2</v>
      </c>
      <c r="G85">
        <f>(VLOOKUP($B85,Property!$B$3:$I$204,CAPEX!G$2,FALSE)-VLOOKUP($B85,Accdper!$B$3:$I$204,CAPEX!G$2,FALSE))/VLOOKUP($B85,Barrelmiles!$B$4:$I$205,CAPEX!G$2,FALSE)</f>
        <v>6.3497653012259403E-2</v>
      </c>
      <c r="H85">
        <f>(VLOOKUP($B85,Property!$B$3:$I$204,CAPEX!H$2,FALSE)-VLOOKUP($B85,Accdper!$B$3:$I$204,CAPEX!H$2,FALSE))/VLOOKUP($B85,Barrelmiles!$B$4:$I$205,CAPEX!H$2,FALSE)</f>
        <v>7.882477872597568E-2</v>
      </c>
      <c r="J85" s="34">
        <f t="shared" si="2"/>
        <v>-0.21475486695535623</v>
      </c>
      <c r="K85" s="34">
        <f t="shared" si="2"/>
        <v>6.2294795662875026E-3</v>
      </c>
      <c r="L85" s="34">
        <f t="shared" si="2"/>
        <v>0.66564223499136355</v>
      </c>
      <c r="M85" s="34">
        <f t="shared" si="2"/>
        <v>3.7678424958665961</v>
      </c>
      <c r="N85" s="34">
        <f t="shared" si="2"/>
        <v>4.9187089901484748</v>
      </c>
    </row>
    <row r="86" spans="1:14" ht="15" customHeight="1" x14ac:dyDescent="0.35">
      <c r="A86" s="33" t="s">
        <v>105</v>
      </c>
      <c r="B86" s="50">
        <v>217</v>
      </c>
      <c r="C86">
        <f>(VLOOKUP($B86,Property!$B$3:$I$204,CAPEX!C$2,FALSE)-VLOOKUP($B86,Accdper!$B$3:$I$204,CAPEX!C$2,FALSE))/VLOOKUP($B86,Barrelmiles!$B$4:$I$205,CAPEX!C$2,FALSE)</f>
        <v>5.521210677597161E-2</v>
      </c>
      <c r="D86">
        <f>(VLOOKUP($B86,Property!$B$3:$I$204,CAPEX!D$2,FALSE)-VLOOKUP($B86,Accdper!$B$3:$I$204,CAPEX!D$2,FALSE))/VLOOKUP($B86,Barrelmiles!$B$4:$I$205,CAPEX!D$2,FALSE)</f>
        <v>5.7917339165013827E-2</v>
      </c>
      <c r="E86">
        <f>(VLOOKUP($B86,Property!$B$3:$I$204,CAPEX!E$2,FALSE)-VLOOKUP($B86,Accdper!$B$3:$I$204,CAPEX!E$2,FALSE))/VLOOKUP($B86,Barrelmiles!$B$4:$I$205,CAPEX!E$2,FALSE)</f>
        <v>6.9540272518490029E-2</v>
      </c>
      <c r="F86">
        <f>(VLOOKUP($B86,Property!$B$3:$I$204,CAPEX!F$2,FALSE)-VLOOKUP($B86,Accdper!$B$3:$I$204,CAPEX!F$2,FALSE))/VLOOKUP($B86,Barrelmiles!$B$4:$I$205,CAPEX!F$2,FALSE)</f>
        <v>3.2011164005544032E-2</v>
      </c>
      <c r="G86">
        <f>(VLOOKUP($B86,Property!$B$3:$I$204,CAPEX!G$2,FALSE)-VLOOKUP($B86,Accdper!$B$3:$I$204,CAPEX!G$2,FALSE))/VLOOKUP($B86,Barrelmiles!$B$4:$I$205,CAPEX!G$2,FALSE)</f>
        <v>0.12016628523501299</v>
      </c>
      <c r="H86">
        <f>(VLOOKUP($B86,Property!$B$3:$I$204,CAPEX!H$2,FALSE)-VLOOKUP($B86,Accdper!$B$3:$I$204,CAPEX!H$2,FALSE))/VLOOKUP($B86,Barrelmiles!$B$4:$I$205,CAPEX!H$2,FALSE)</f>
        <v>0.13150103782533373</v>
      </c>
      <c r="J86" s="34">
        <f t="shared" si="2"/>
        <v>4.8997086816827247E-2</v>
      </c>
      <c r="K86" s="34">
        <f t="shared" si="2"/>
        <v>0.2595113024876286</v>
      </c>
      <c r="L86" s="34">
        <f t="shared" si="2"/>
        <v>-0.42021477036852833</v>
      </c>
      <c r="M86" s="34">
        <f t="shared" si="2"/>
        <v>1.1764481062568246</v>
      </c>
      <c r="N86" s="34">
        <f t="shared" si="2"/>
        <v>1.3817428007033266</v>
      </c>
    </row>
    <row r="87" spans="1:14" ht="15" customHeight="1" x14ac:dyDescent="0.35">
      <c r="A87" s="33" t="s">
        <v>106</v>
      </c>
      <c r="B87" s="50">
        <v>219</v>
      </c>
      <c r="C87">
        <f>(VLOOKUP($B87,Property!$B$3:$I$204,CAPEX!C$2,FALSE)-VLOOKUP($B87,Accdper!$B$3:$I$204,CAPEX!C$2,FALSE))/VLOOKUP($B87,Barrelmiles!$B$4:$I$205,CAPEX!C$2,FALSE)</f>
        <v>5.5747617568616459E-2</v>
      </c>
      <c r="D87">
        <f>(VLOOKUP($B87,Property!$B$3:$I$204,CAPEX!D$2,FALSE)-VLOOKUP($B87,Accdper!$B$3:$I$204,CAPEX!D$2,FALSE))/VLOOKUP($B87,Barrelmiles!$B$4:$I$205,CAPEX!D$2,FALSE)</f>
        <v>5.22751877834031E-2</v>
      </c>
      <c r="E87">
        <f>(VLOOKUP($B87,Property!$B$3:$I$204,CAPEX!E$2,FALSE)-VLOOKUP($B87,Accdper!$B$3:$I$204,CAPEX!E$2,FALSE))/VLOOKUP($B87,Barrelmiles!$B$4:$I$205,CAPEX!E$2,FALSE)</f>
        <v>4.3686152267977368E-2</v>
      </c>
      <c r="F87">
        <f>(VLOOKUP($B87,Property!$B$3:$I$204,CAPEX!F$2,FALSE)-VLOOKUP($B87,Accdper!$B$3:$I$204,CAPEX!F$2,FALSE))/VLOOKUP($B87,Barrelmiles!$B$4:$I$205,CAPEX!F$2,FALSE)</f>
        <v>4.2714595409591549E-2</v>
      </c>
      <c r="G87">
        <f>(VLOOKUP($B87,Property!$B$3:$I$204,CAPEX!G$2,FALSE)-VLOOKUP($B87,Accdper!$B$3:$I$204,CAPEX!G$2,FALSE))/VLOOKUP($B87,Barrelmiles!$B$4:$I$205,CAPEX!G$2,FALSE)</f>
        <v>3.9603015115683302E-2</v>
      </c>
      <c r="H87">
        <f>(VLOOKUP($B87,Property!$B$3:$I$204,CAPEX!H$2,FALSE)-VLOOKUP($B87,Accdper!$B$3:$I$204,CAPEX!H$2,FALSE))/VLOOKUP($B87,Barrelmiles!$B$4:$I$205,CAPEX!H$2,FALSE)</f>
        <v>3.79007421415124E-2</v>
      </c>
      <c r="J87" s="34">
        <f t="shared" si="2"/>
        <v>-6.2288397902194641E-2</v>
      </c>
      <c r="K87" s="34">
        <f t="shared" si="2"/>
        <v>-0.21635839927676448</v>
      </c>
      <c r="L87" s="34">
        <f t="shared" si="2"/>
        <v>-0.23378617288861411</v>
      </c>
      <c r="M87" s="34">
        <f t="shared" si="2"/>
        <v>-0.28960165756073281</v>
      </c>
      <c r="N87" s="34">
        <f t="shared" si="2"/>
        <v>-0.32013700684405733</v>
      </c>
    </row>
    <row r="88" spans="1:14" ht="15" customHeight="1" x14ac:dyDescent="0.35">
      <c r="A88" s="33" t="s">
        <v>107</v>
      </c>
      <c r="B88" s="50">
        <v>221</v>
      </c>
      <c r="C88">
        <f>(VLOOKUP($B88,Property!$B$3:$I$204,CAPEX!C$2,FALSE)-VLOOKUP($B88,Accdper!$B$3:$I$204,CAPEX!C$2,FALSE))/VLOOKUP($B88,Barrelmiles!$B$4:$I$205,CAPEX!C$2,FALSE)</f>
        <v>1.0120126512209431E-2</v>
      </c>
      <c r="D88">
        <f>(VLOOKUP($B88,Property!$B$3:$I$204,CAPEX!D$2,FALSE)-VLOOKUP($B88,Accdper!$B$3:$I$204,CAPEX!D$2,FALSE))/VLOOKUP($B88,Barrelmiles!$B$4:$I$205,CAPEX!D$2,FALSE)</f>
        <v>1.3272422856075656E-2</v>
      </c>
      <c r="E88">
        <f>(VLOOKUP($B88,Property!$B$3:$I$204,CAPEX!E$2,FALSE)-VLOOKUP($B88,Accdper!$B$3:$I$204,CAPEX!E$2,FALSE))/VLOOKUP($B88,Barrelmiles!$B$4:$I$205,CAPEX!E$2,FALSE)</f>
        <v>4.1507525684701348E-2</v>
      </c>
      <c r="F88">
        <f>(VLOOKUP($B88,Property!$B$3:$I$204,CAPEX!F$2,FALSE)-VLOOKUP($B88,Accdper!$B$3:$I$204,CAPEX!F$2,FALSE))/VLOOKUP($B88,Barrelmiles!$B$4:$I$205,CAPEX!F$2,FALSE)</f>
        <v>1.5966071577396126</v>
      </c>
      <c r="G88">
        <f>(VLOOKUP($B88,Property!$B$3:$I$204,CAPEX!G$2,FALSE)-VLOOKUP($B88,Accdper!$B$3:$I$204,CAPEX!G$2,FALSE))/VLOOKUP($B88,Barrelmiles!$B$4:$I$205,CAPEX!G$2,FALSE)</f>
        <v>1.0720828481121516</v>
      </c>
      <c r="H88">
        <f>(VLOOKUP($B88,Property!$B$3:$I$204,CAPEX!H$2,FALSE)-VLOOKUP($B88,Accdper!$B$3:$I$204,CAPEX!H$2,FALSE))/VLOOKUP($B88,Barrelmiles!$B$4:$I$205,CAPEX!H$2,FALSE)</f>
        <v>0.19024311436760419</v>
      </c>
      <c r="J88" s="34">
        <f t="shared" si="2"/>
        <v>0.31148783960982451</v>
      </c>
      <c r="K88" s="34">
        <f t="shared" si="2"/>
        <v>3.1014828850829659</v>
      </c>
      <c r="L88" s="34">
        <f t="shared" si="2"/>
        <v>156.76553344598855</v>
      </c>
      <c r="M88" s="34">
        <f t="shared" si="2"/>
        <v>104.93571600302987</v>
      </c>
      <c r="N88" s="34">
        <f t="shared" si="2"/>
        <v>17.798491712340287</v>
      </c>
    </row>
    <row r="89" spans="1:14" ht="15" customHeight="1" x14ac:dyDescent="0.35">
      <c r="A89" s="33" t="s">
        <v>108</v>
      </c>
      <c r="B89" s="50">
        <v>223</v>
      </c>
      <c r="C89">
        <f>(VLOOKUP($B89,Property!$B$3:$I$204,CAPEX!C$2,FALSE)-VLOOKUP($B89,Accdper!$B$3:$I$204,CAPEX!C$2,FALSE))/VLOOKUP($B89,Barrelmiles!$B$4:$I$205,CAPEX!C$2,FALSE)</f>
        <v>5.8074030615878911E-3</v>
      </c>
      <c r="D89">
        <f>(VLOOKUP($B89,Property!$B$3:$I$204,CAPEX!D$2,FALSE)-VLOOKUP($B89,Accdper!$B$3:$I$204,CAPEX!D$2,FALSE))/VLOOKUP($B89,Barrelmiles!$B$4:$I$205,CAPEX!D$2,FALSE)</f>
        <v>4.43625966018453E-3</v>
      </c>
      <c r="E89">
        <f>(VLOOKUP($B89,Property!$B$3:$I$204,CAPEX!E$2,FALSE)-VLOOKUP($B89,Accdper!$B$3:$I$204,CAPEX!E$2,FALSE))/VLOOKUP($B89,Barrelmiles!$B$4:$I$205,CAPEX!E$2,FALSE)</f>
        <v>4.3165329769743258E-3</v>
      </c>
      <c r="F89">
        <f>(VLOOKUP($B89,Property!$B$3:$I$204,CAPEX!F$2,FALSE)-VLOOKUP($B89,Accdper!$B$3:$I$204,CAPEX!F$2,FALSE))/VLOOKUP($B89,Barrelmiles!$B$4:$I$205,CAPEX!F$2,FALSE)</f>
        <v>4.2521990433627048E-3</v>
      </c>
      <c r="G89">
        <f>(VLOOKUP($B89,Property!$B$3:$I$204,CAPEX!G$2,FALSE)-VLOOKUP($B89,Accdper!$B$3:$I$204,CAPEX!G$2,FALSE))/VLOOKUP($B89,Barrelmiles!$B$4:$I$205,CAPEX!G$2,FALSE)</f>
        <v>4.4365697437093246E-3</v>
      </c>
      <c r="H89">
        <f>(VLOOKUP($B89,Property!$B$3:$I$204,CAPEX!H$2,FALSE)-VLOOKUP($B89,Accdper!$B$3:$I$204,CAPEX!H$2,FALSE))/VLOOKUP($B89,Barrelmiles!$B$4:$I$205,CAPEX!H$2,FALSE)</f>
        <v>5.1809928410912346E-3</v>
      </c>
      <c r="J89" s="34">
        <f t="shared" si="2"/>
        <v>-0.23610267564732382</v>
      </c>
      <c r="K89" s="34">
        <f t="shared" si="2"/>
        <v>-0.25671889290321165</v>
      </c>
      <c r="L89" s="34">
        <f t="shared" si="2"/>
        <v>-0.26779681067977296</v>
      </c>
      <c r="M89" s="34">
        <f t="shared" si="2"/>
        <v>-0.23604928112286835</v>
      </c>
      <c r="N89" s="34">
        <f t="shared" si="2"/>
        <v>-0.10786408552214044</v>
      </c>
    </row>
    <row r="90" spans="1:14" ht="15" customHeight="1" x14ac:dyDescent="0.35">
      <c r="A90" s="33" t="s">
        <v>109</v>
      </c>
      <c r="B90" s="50">
        <v>225</v>
      </c>
      <c r="C90">
        <f>(VLOOKUP($B90,Property!$B$3:$I$204,CAPEX!C$2,FALSE)-VLOOKUP($B90,Accdper!$B$3:$I$204,CAPEX!C$2,FALSE))/VLOOKUP($B90,Barrelmiles!$B$4:$I$205,CAPEX!C$2,FALSE)</f>
        <v>4.514187850321897E-2</v>
      </c>
      <c r="D90">
        <f>(VLOOKUP($B90,Property!$B$3:$I$204,CAPEX!D$2,FALSE)-VLOOKUP($B90,Accdper!$B$3:$I$204,CAPEX!D$2,FALSE))/VLOOKUP($B90,Barrelmiles!$B$4:$I$205,CAPEX!D$2,FALSE)</f>
        <v>4.4533277610721157E-2</v>
      </c>
      <c r="E90">
        <f>(VLOOKUP($B90,Property!$B$3:$I$204,CAPEX!E$2,FALSE)-VLOOKUP($B90,Accdper!$B$3:$I$204,CAPEX!E$2,FALSE))/VLOOKUP($B90,Barrelmiles!$B$4:$I$205,CAPEX!E$2,FALSE)</f>
        <v>4.7644643376731986E-2</v>
      </c>
      <c r="F90">
        <f>(VLOOKUP($B90,Property!$B$3:$I$204,CAPEX!F$2,FALSE)-VLOOKUP($B90,Accdper!$B$3:$I$204,CAPEX!F$2,FALSE))/VLOOKUP($B90,Barrelmiles!$B$4:$I$205,CAPEX!F$2,FALSE)</f>
        <v>2.5228639506927098E-2</v>
      </c>
      <c r="G90">
        <f>(VLOOKUP($B90,Property!$B$3:$I$204,CAPEX!G$2,FALSE)-VLOOKUP($B90,Accdper!$B$3:$I$204,CAPEX!G$2,FALSE))/VLOOKUP($B90,Barrelmiles!$B$4:$I$205,CAPEX!G$2,FALSE)</f>
        <v>2.8124134390459285E-2</v>
      </c>
      <c r="H90">
        <f>(VLOOKUP($B90,Property!$B$3:$I$204,CAPEX!H$2,FALSE)-VLOOKUP($B90,Accdper!$B$3:$I$204,CAPEX!H$2,FALSE))/VLOOKUP($B90,Barrelmiles!$B$4:$I$205,CAPEX!H$2,FALSE)</f>
        <v>3.66259745824652E-2</v>
      </c>
      <c r="J90" s="34">
        <f t="shared" si="2"/>
        <v>-1.3481957611808613E-2</v>
      </c>
      <c r="K90" s="34">
        <f t="shared" si="2"/>
        <v>5.5442195949700006E-2</v>
      </c>
      <c r="L90" s="34">
        <f t="shared" si="2"/>
        <v>-0.44112561675677503</v>
      </c>
      <c r="M90" s="34">
        <f t="shared" si="2"/>
        <v>-0.37698351679242115</v>
      </c>
      <c r="N90" s="34">
        <f t="shared" si="2"/>
        <v>-0.1886475309206842</v>
      </c>
    </row>
    <row r="91" spans="1:14" ht="15" customHeight="1" x14ac:dyDescent="0.35">
      <c r="A91" s="33" t="s">
        <v>111</v>
      </c>
      <c r="B91" s="50">
        <v>228</v>
      </c>
      <c r="C91">
        <f>(VLOOKUP($B91,Property!$B$3:$I$204,CAPEX!C$2,FALSE)-VLOOKUP($B91,Accdper!$B$3:$I$204,CAPEX!C$2,FALSE))/VLOOKUP($B91,Barrelmiles!$B$4:$I$205,CAPEX!C$2,FALSE)</f>
        <v>2.3426259985070298E-2</v>
      </c>
      <c r="D91">
        <f>(VLOOKUP($B91,Property!$B$3:$I$204,CAPEX!D$2,FALSE)-VLOOKUP($B91,Accdper!$B$3:$I$204,CAPEX!D$2,FALSE))/VLOOKUP($B91,Barrelmiles!$B$4:$I$205,CAPEX!D$2,FALSE)</f>
        <v>2.1341290606660228E-2</v>
      </c>
      <c r="E91">
        <f>(VLOOKUP($B91,Property!$B$3:$I$204,CAPEX!E$2,FALSE)-VLOOKUP($B91,Accdper!$B$3:$I$204,CAPEX!E$2,FALSE))/VLOOKUP($B91,Barrelmiles!$B$4:$I$205,CAPEX!E$2,FALSE)</f>
        <v>2.4300853778126578E-2</v>
      </c>
      <c r="F91">
        <f>(VLOOKUP($B91,Property!$B$3:$I$204,CAPEX!F$2,FALSE)-VLOOKUP($B91,Accdper!$B$3:$I$204,CAPEX!F$2,FALSE))/VLOOKUP($B91,Barrelmiles!$B$4:$I$205,CAPEX!F$2,FALSE)</f>
        <v>2.6485700668502817E-2</v>
      </c>
      <c r="G91">
        <f>(VLOOKUP($B91,Property!$B$3:$I$204,CAPEX!G$2,FALSE)-VLOOKUP($B91,Accdper!$B$3:$I$204,CAPEX!G$2,FALSE))/VLOOKUP($B91,Barrelmiles!$B$4:$I$205,CAPEX!G$2,FALSE)</f>
        <v>4.0879635551961488E-2</v>
      </c>
      <c r="H91">
        <f>(VLOOKUP($B91,Property!$B$3:$I$204,CAPEX!H$2,FALSE)-VLOOKUP($B91,Accdper!$B$3:$I$204,CAPEX!H$2,FALSE))/VLOOKUP($B91,Barrelmiles!$B$4:$I$205,CAPEX!H$2,FALSE)</f>
        <v>6.0042025964039611E-2</v>
      </c>
      <c r="J91" s="34">
        <f t="shared" si="2"/>
        <v>-8.9001376222189704E-2</v>
      </c>
      <c r="K91" s="34">
        <f t="shared" si="2"/>
        <v>3.7333906206695577E-2</v>
      </c>
      <c r="L91" s="34">
        <f t="shared" si="2"/>
        <v>0.13059876759595085</v>
      </c>
      <c r="M91" s="34">
        <f t="shared" si="2"/>
        <v>0.74503465674906433</v>
      </c>
      <c r="N91" s="34">
        <f t="shared" si="2"/>
        <v>1.5630222665634537</v>
      </c>
    </row>
    <row r="92" spans="1:14" ht="15" customHeight="1" x14ac:dyDescent="0.35">
      <c r="A92" s="33" t="s">
        <v>112</v>
      </c>
      <c r="B92" s="50">
        <v>229</v>
      </c>
      <c r="C92">
        <f>(VLOOKUP($B92,Property!$B$3:$I$204,CAPEX!C$2,FALSE)-VLOOKUP($B92,Accdper!$B$3:$I$204,CAPEX!C$2,FALSE))/VLOOKUP($B92,Barrelmiles!$B$4:$I$205,CAPEX!C$2,FALSE)</f>
        <v>6.0056748894286999E-2</v>
      </c>
      <c r="D92">
        <f>(VLOOKUP($B92,Property!$B$3:$I$204,CAPEX!D$2,FALSE)-VLOOKUP($B92,Accdper!$B$3:$I$204,CAPEX!D$2,FALSE))/VLOOKUP($B92,Barrelmiles!$B$4:$I$205,CAPEX!D$2,FALSE)</f>
        <v>6.1561710592268913E-2</v>
      </c>
      <c r="E92">
        <f>(VLOOKUP($B92,Property!$B$3:$I$204,CAPEX!E$2,FALSE)-VLOOKUP($B92,Accdper!$B$3:$I$204,CAPEX!E$2,FALSE))/VLOOKUP($B92,Barrelmiles!$B$4:$I$205,CAPEX!E$2,FALSE)</f>
        <v>6.1340692582200415E-2</v>
      </c>
      <c r="F92">
        <f>(VLOOKUP($B92,Property!$B$3:$I$204,CAPEX!F$2,FALSE)-VLOOKUP($B92,Accdper!$B$3:$I$204,CAPEX!F$2,FALSE))/VLOOKUP($B92,Barrelmiles!$B$4:$I$205,CAPEX!F$2,FALSE)</f>
        <v>7.7340093983061256E-2</v>
      </c>
      <c r="G92">
        <f>(VLOOKUP($B92,Property!$B$3:$I$204,CAPEX!G$2,FALSE)-VLOOKUP($B92,Accdper!$B$3:$I$204,CAPEX!G$2,FALSE))/VLOOKUP($B92,Barrelmiles!$B$4:$I$205,CAPEX!G$2,FALSE)</f>
        <v>0.10950927189823037</v>
      </c>
      <c r="H92">
        <f>(VLOOKUP($B92,Property!$B$3:$I$204,CAPEX!H$2,FALSE)-VLOOKUP($B92,Accdper!$B$3:$I$204,CAPEX!H$2,FALSE))/VLOOKUP($B92,Barrelmiles!$B$4:$I$205,CAPEX!H$2,FALSE)</f>
        <v>0.29851115061820588</v>
      </c>
      <c r="J92" s="34">
        <f t="shared" si="2"/>
        <v>2.5058993796533608E-2</v>
      </c>
      <c r="K92" s="34">
        <f t="shared" si="2"/>
        <v>2.1378841038722191E-2</v>
      </c>
      <c r="L92" s="34">
        <f t="shared" si="2"/>
        <v>0.28778356149775475</v>
      </c>
      <c r="M92" s="34">
        <f t="shared" si="2"/>
        <v>0.82342990445571107</v>
      </c>
      <c r="N92" s="34">
        <f t="shared" si="2"/>
        <v>3.9704846851375644</v>
      </c>
    </row>
    <row r="93" spans="1:14" ht="15" customHeight="1" x14ac:dyDescent="0.35">
      <c r="A93" s="33" t="s">
        <v>114</v>
      </c>
      <c r="B93" s="50">
        <v>231</v>
      </c>
      <c r="C93">
        <f>(VLOOKUP($B93,Property!$B$3:$I$204,CAPEX!C$2,FALSE)-VLOOKUP($B93,Accdper!$B$3:$I$204,CAPEX!C$2,FALSE))/VLOOKUP($B93,Barrelmiles!$B$4:$I$205,CAPEX!C$2,FALSE)</f>
        <v>1.7065465247278071E-2</v>
      </c>
      <c r="D93">
        <f>(VLOOKUP($B93,Property!$B$3:$I$204,CAPEX!D$2,FALSE)-VLOOKUP($B93,Accdper!$B$3:$I$204,CAPEX!D$2,FALSE))/VLOOKUP($B93,Barrelmiles!$B$4:$I$205,CAPEX!D$2,FALSE)</f>
        <v>1.8376404541562589E-2</v>
      </c>
      <c r="E93">
        <f>(VLOOKUP($B93,Property!$B$3:$I$204,CAPEX!E$2,FALSE)-VLOOKUP($B93,Accdper!$B$3:$I$204,CAPEX!E$2,FALSE))/VLOOKUP($B93,Barrelmiles!$B$4:$I$205,CAPEX!E$2,FALSE)</f>
        <v>2.1655624107882413E-2</v>
      </c>
      <c r="F93">
        <f>(VLOOKUP($B93,Property!$B$3:$I$204,CAPEX!F$2,FALSE)-VLOOKUP($B93,Accdper!$B$3:$I$204,CAPEX!F$2,FALSE))/VLOOKUP($B93,Barrelmiles!$B$4:$I$205,CAPEX!F$2,FALSE)</f>
        <v>2.7924272202158443E-2</v>
      </c>
      <c r="G93">
        <f>(VLOOKUP($B93,Property!$B$3:$I$204,CAPEX!G$2,FALSE)-VLOOKUP($B93,Accdper!$B$3:$I$204,CAPEX!G$2,FALSE))/VLOOKUP($B93,Barrelmiles!$B$4:$I$205,CAPEX!G$2,FALSE)</f>
        <v>3.8012520086126808E-2</v>
      </c>
      <c r="H93">
        <f>(VLOOKUP($B93,Property!$B$3:$I$204,CAPEX!H$2,FALSE)-VLOOKUP($B93,Accdper!$B$3:$I$204,CAPEX!H$2,FALSE))/VLOOKUP($B93,Barrelmiles!$B$4:$I$205,CAPEX!H$2,FALSE)</f>
        <v>5.1042863743902087E-2</v>
      </c>
      <c r="J93" s="34">
        <f t="shared" si="2"/>
        <v>7.6818256946942082E-2</v>
      </c>
      <c r="K93" s="34">
        <f t="shared" si="2"/>
        <v>0.26897355531144801</v>
      </c>
      <c r="L93" s="34">
        <f t="shared" si="2"/>
        <v>0.6363030129877264</v>
      </c>
      <c r="M93" s="34">
        <f t="shared" si="2"/>
        <v>1.2274529018298974</v>
      </c>
      <c r="N93" s="34">
        <f t="shared" si="2"/>
        <v>1.9910033511710663</v>
      </c>
    </row>
    <row r="94" spans="1:14" ht="15" customHeight="1" x14ac:dyDescent="0.35">
      <c r="A94" s="33" t="s">
        <v>115</v>
      </c>
      <c r="B94" s="50">
        <v>232</v>
      </c>
      <c r="C94">
        <f>(VLOOKUP($B94,Property!$B$3:$I$204,CAPEX!C$2,FALSE)-VLOOKUP($B94,Accdper!$B$3:$I$204,CAPEX!C$2,FALSE))/VLOOKUP($B94,Barrelmiles!$B$4:$I$205,CAPEX!C$2,FALSE)</f>
        <v>3.9915392874396161E-2</v>
      </c>
      <c r="D94">
        <f>(VLOOKUP($B94,Property!$B$3:$I$204,CAPEX!D$2,FALSE)-VLOOKUP($B94,Accdper!$B$3:$I$204,CAPEX!D$2,FALSE))/VLOOKUP($B94,Barrelmiles!$B$4:$I$205,CAPEX!D$2,FALSE)</f>
        <v>4.856458334944766E-2</v>
      </c>
      <c r="E94">
        <f>(VLOOKUP($B94,Property!$B$3:$I$204,CAPEX!E$2,FALSE)-VLOOKUP($B94,Accdper!$B$3:$I$204,CAPEX!E$2,FALSE))/VLOOKUP($B94,Barrelmiles!$B$4:$I$205,CAPEX!E$2,FALSE)</f>
        <v>4.6750177308487219E-2</v>
      </c>
      <c r="F94">
        <f>(VLOOKUP($B94,Property!$B$3:$I$204,CAPEX!F$2,FALSE)-VLOOKUP($B94,Accdper!$B$3:$I$204,CAPEX!F$2,FALSE))/VLOOKUP($B94,Barrelmiles!$B$4:$I$205,CAPEX!F$2,FALSE)</f>
        <v>3.6443394124816467E-2</v>
      </c>
      <c r="G94">
        <f>(VLOOKUP($B94,Property!$B$3:$I$204,CAPEX!G$2,FALSE)-VLOOKUP($B94,Accdper!$B$3:$I$204,CAPEX!G$2,FALSE))/VLOOKUP($B94,Barrelmiles!$B$4:$I$205,CAPEX!G$2,FALSE)</f>
        <v>5.1635033937630234E-2</v>
      </c>
      <c r="H94">
        <f>(VLOOKUP($B94,Property!$B$3:$I$204,CAPEX!H$2,FALSE)-VLOOKUP($B94,Accdper!$B$3:$I$204,CAPEX!H$2,FALSE))/VLOOKUP($B94,Barrelmiles!$B$4:$I$205,CAPEX!H$2,FALSE)</f>
        <v>5.6280377487773092E-2</v>
      </c>
      <c r="J94" s="34">
        <f t="shared" si="2"/>
        <v>0.21668809579974213</v>
      </c>
      <c r="K94" s="34">
        <f t="shared" si="2"/>
        <v>0.17123179660534543</v>
      </c>
      <c r="L94" s="34">
        <f t="shared" si="2"/>
        <v>-8.6983955300282592E-2</v>
      </c>
      <c r="M94" s="34">
        <f t="shared" si="2"/>
        <v>0.29361206840962023</v>
      </c>
      <c r="N94" s="34">
        <f t="shared" si="2"/>
        <v>0.40999182107197285</v>
      </c>
    </row>
    <row r="95" spans="1:14" ht="15" customHeight="1" x14ac:dyDescent="0.35">
      <c r="A95" s="33" t="s">
        <v>116</v>
      </c>
      <c r="B95" s="50">
        <v>233</v>
      </c>
      <c r="C95">
        <f>(VLOOKUP($B95,Property!$B$3:$I$204,CAPEX!C$2,FALSE)-VLOOKUP($B95,Accdper!$B$3:$I$204,CAPEX!C$2,FALSE))/VLOOKUP($B95,Barrelmiles!$B$4:$I$205,CAPEX!C$2,FALSE)</f>
        <v>8.965586062810801E-3</v>
      </c>
      <c r="D95">
        <f>(VLOOKUP($B95,Property!$B$3:$I$204,CAPEX!D$2,FALSE)-VLOOKUP($B95,Accdper!$B$3:$I$204,CAPEX!D$2,FALSE))/VLOOKUP($B95,Barrelmiles!$B$4:$I$205,CAPEX!D$2,FALSE)</f>
        <v>7.7210984054240026E-3</v>
      </c>
      <c r="E95">
        <f>(VLOOKUP($B95,Property!$B$3:$I$204,CAPEX!E$2,FALSE)-VLOOKUP($B95,Accdper!$B$3:$I$204,CAPEX!E$2,FALSE))/VLOOKUP($B95,Barrelmiles!$B$4:$I$205,CAPEX!E$2,FALSE)</f>
        <v>1.3897744878932985E-2</v>
      </c>
      <c r="F95">
        <f>(VLOOKUP($B95,Property!$B$3:$I$204,CAPEX!F$2,FALSE)-VLOOKUP($B95,Accdper!$B$3:$I$204,CAPEX!F$2,FALSE))/VLOOKUP($B95,Barrelmiles!$B$4:$I$205,CAPEX!F$2,FALSE)</f>
        <v>1.3559832623986733E-2</v>
      </c>
      <c r="G95">
        <f>(VLOOKUP($B95,Property!$B$3:$I$204,CAPEX!G$2,FALSE)-VLOOKUP($B95,Accdper!$B$3:$I$204,CAPEX!G$2,FALSE))/VLOOKUP($B95,Barrelmiles!$B$4:$I$205,CAPEX!G$2,FALSE)</f>
        <v>5.1066002528104108E-2</v>
      </c>
      <c r="H95">
        <f>(VLOOKUP($B95,Property!$B$3:$I$204,CAPEX!H$2,FALSE)-VLOOKUP($B95,Accdper!$B$3:$I$204,CAPEX!H$2,FALSE))/VLOOKUP($B95,Barrelmiles!$B$4:$I$205,CAPEX!H$2,FALSE)</f>
        <v>7.3489954013448693E-3</v>
      </c>
      <c r="J95" s="34">
        <f t="shared" si="2"/>
        <v>-0.13880717319182581</v>
      </c>
      <c r="K95" s="34">
        <f t="shared" si="2"/>
        <v>0.55012118355327044</v>
      </c>
      <c r="L95" s="34">
        <f t="shared" si="2"/>
        <v>0.5124312598183447</v>
      </c>
      <c r="M95" s="34">
        <f t="shared" si="2"/>
        <v>4.6957796367518672</v>
      </c>
      <c r="N95" s="34">
        <f t="shared" si="2"/>
        <v>-0.18031065121013565</v>
      </c>
    </row>
    <row r="96" spans="1:14" ht="15" customHeight="1" x14ac:dyDescent="0.35">
      <c r="A96" s="33" t="s">
        <v>117</v>
      </c>
      <c r="B96" s="50">
        <v>234</v>
      </c>
      <c r="C96">
        <f>(VLOOKUP($B96,Property!$B$3:$I$204,CAPEX!C$2,FALSE)-VLOOKUP($B96,Accdper!$B$3:$I$204,CAPEX!C$2,FALSE))/VLOOKUP($B96,Barrelmiles!$B$4:$I$205,CAPEX!C$2,FALSE)</f>
        <v>0.42984608749535613</v>
      </c>
      <c r="D96">
        <f>(VLOOKUP($B96,Property!$B$3:$I$204,CAPEX!D$2,FALSE)-VLOOKUP($B96,Accdper!$B$3:$I$204,CAPEX!D$2,FALSE))/VLOOKUP($B96,Barrelmiles!$B$4:$I$205,CAPEX!D$2,FALSE)</f>
        <v>0.28054712855252645</v>
      </c>
      <c r="E96">
        <f>(VLOOKUP($B96,Property!$B$3:$I$204,CAPEX!E$2,FALSE)-VLOOKUP($B96,Accdper!$B$3:$I$204,CAPEX!E$2,FALSE))/VLOOKUP($B96,Barrelmiles!$B$4:$I$205,CAPEX!E$2,FALSE)</f>
        <v>0.19406620750837505</v>
      </c>
      <c r="F96">
        <f>(VLOOKUP($B96,Property!$B$3:$I$204,CAPEX!F$2,FALSE)-VLOOKUP($B96,Accdper!$B$3:$I$204,CAPEX!F$2,FALSE))/VLOOKUP($B96,Barrelmiles!$B$4:$I$205,CAPEX!F$2,FALSE)</f>
        <v>0.21467215600696807</v>
      </c>
      <c r="G96">
        <f>(VLOOKUP($B96,Property!$B$3:$I$204,CAPEX!G$2,FALSE)-VLOOKUP($B96,Accdper!$B$3:$I$204,CAPEX!G$2,FALSE))/VLOOKUP($B96,Barrelmiles!$B$4:$I$205,CAPEX!G$2,FALSE)</f>
        <v>0.31566023973608898</v>
      </c>
      <c r="H96">
        <f>(VLOOKUP($B96,Property!$B$3:$I$204,CAPEX!H$2,FALSE)-VLOOKUP($B96,Accdper!$B$3:$I$204,CAPEX!H$2,FALSE))/VLOOKUP($B96,Barrelmiles!$B$4:$I$205,CAPEX!H$2,FALSE)</f>
        <v>0.24206656593983009</v>
      </c>
      <c r="J96" s="34">
        <f t="shared" si="2"/>
        <v>-0.34733120362400099</v>
      </c>
      <c r="K96" s="34">
        <f t="shared" si="2"/>
        <v>-0.548521637967749</v>
      </c>
      <c r="L96" s="34">
        <f t="shared" si="2"/>
        <v>-0.50058366877821747</v>
      </c>
      <c r="M96" s="34">
        <f t="shared" si="2"/>
        <v>-0.26564356657195531</v>
      </c>
      <c r="N96" s="34">
        <f t="shared" si="2"/>
        <v>-0.43685292717141394</v>
      </c>
    </row>
    <row r="97" spans="1:14" ht="15" customHeight="1" x14ac:dyDescent="0.35">
      <c r="A97" s="33" t="s">
        <v>118</v>
      </c>
      <c r="B97" s="50">
        <v>236</v>
      </c>
      <c r="C97">
        <f>(VLOOKUP($B97,Property!$B$3:$I$204,CAPEX!C$2,FALSE)-VLOOKUP($B97,Accdper!$B$3:$I$204,CAPEX!C$2,FALSE))/VLOOKUP($B97,Barrelmiles!$B$4:$I$205,CAPEX!C$2,FALSE)</f>
        <v>4.1568586016319915E-2</v>
      </c>
      <c r="D97">
        <f>(VLOOKUP($B97,Property!$B$3:$I$204,CAPEX!D$2,FALSE)-VLOOKUP($B97,Accdper!$B$3:$I$204,CAPEX!D$2,FALSE))/VLOOKUP($B97,Barrelmiles!$B$4:$I$205,CAPEX!D$2,FALSE)</f>
        <v>4.3130607437866994E-2</v>
      </c>
      <c r="E97">
        <f>(VLOOKUP($B97,Property!$B$3:$I$204,CAPEX!E$2,FALSE)-VLOOKUP($B97,Accdper!$B$3:$I$204,CAPEX!E$2,FALSE))/VLOOKUP($B97,Barrelmiles!$B$4:$I$205,CAPEX!E$2,FALSE)</f>
        <v>4.086116893183929E-2</v>
      </c>
      <c r="F97">
        <f>(VLOOKUP($B97,Property!$B$3:$I$204,CAPEX!F$2,FALSE)-VLOOKUP($B97,Accdper!$B$3:$I$204,CAPEX!F$2,FALSE))/VLOOKUP($B97,Barrelmiles!$B$4:$I$205,CAPEX!F$2,FALSE)</f>
        <v>3.5801976364037598E-2</v>
      </c>
      <c r="G97">
        <f>(VLOOKUP($B97,Property!$B$3:$I$204,CAPEX!G$2,FALSE)-VLOOKUP($B97,Accdper!$B$3:$I$204,CAPEX!G$2,FALSE))/VLOOKUP($B97,Barrelmiles!$B$4:$I$205,CAPEX!G$2,FALSE)</f>
        <v>3.8871291779623257E-2</v>
      </c>
      <c r="H97">
        <f>(VLOOKUP($B97,Property!$B$3:$I$204,CAPEX!H$2,FALSE)-VLOOKUP($B97,Accdper!$B$3:$I$204,CAPEX!H$2,FALSE))/VLOOKUP($B97,Barrelmiles!$B$4:$I$205,CAPEX!H$2,FALSE)</f>
        <v>4.434698560591626E-2</v>
      </c>
      <c r="J97" s="34">
        <f t="shared" si="2"/>
        <v>3.7576967879875099E-2</v>
      </c>
      <c r="K97" s="34">
        <f t="shared" si="2"/>
        <v>-1.7018069467238849E-2</v>
      </c>
      <c r="L97" s="34">
        <f t="shared" si="2"/>
        <v>-0.13872518179998555</v>
      </c>
      <c r="M97" s="34">
        <f t="shared" si="2"/>
        <v>-6.4887803391669246E-2</v>
      </c>
      <c r="N97" s="34">
        <f t="shared" si="2"/>
        <v>6.6838924675127018E-2</v>
      </c>
    </row>
    <row r="98" spans="1:14" ht="15" customHeight="1" x14ac:dyDescent="0.35">
      <c r="A98" s="33" t="s">
        <v>119</v>
      </c>
      <c r="B98" s="50">
        <v>238</v>
      </c>
      <c r="C98">
        <f>(VLOOKUP($B98,Property!$B$3:$I$204,CAPEX!C$2,FALSE)-VLOOKUP($B98,Accdper!$B$3:$I$204,CAPEX!C$2,FALSE))/VLOOKUP($B98,Barrelmiles!$B$4:$I$205,CAPEX!C$2,FALSE)</f>
        <v>3.2452106378993754E-3</v>
      </c>
      <c r="D98">
        <f>(VLOOKUP($B98,Property!$B$3:$I$204,CAPEX!D$2,FALSE)-VLOOKUP($B98,Accdper!$B$3:$I$204,CAPEX!D$2,FALSE))/VLOOKUP($B98,Barrelmiles!$B$4:$I$205,CAPEX!D$2,FALSE)</f>
        <v>3.1591920576227845E-3</v>
      </c>
      <c r="E98">
        <f>(VLOOKUP($B98,Property!$B$3:$I$204,CAPEX!E$2,FALSE)-VLOOKUP($B98,Accdper!$B$3:$I$204,CAPEX!E$2,FALSE))/VLOOKUP($B98,Barrelmiles!$B$4:$I$205,CAPEX!E$2,FALSE)</f>
        <v>2.9286384471745616E-3</v>
      </c>
      <c r="F98">
        <f>(VLOOKUP($B98,Property!$B$3:$I$204,CAPEX!F$2,FALSE)-VLOOKUP($B98,Accdper!$B$3:$I$204,CAPEX!F$2,FALSE))/VLOOKUP($B98,Barrelmiles!$B$4:$I$205,CAPEX!F$2,FALSE)</f>
        <v>3.1909883326007383E-3</v>
      </c>
      <c r="G98">
        <f>(VLOOKUP($B98,Property!$B$3:$I$204,CAPEX!G$2,FALSE)-VLOOKUP($B98,Accdper!$B$3:$I$204,CAPEX!G$2,FALSE))/VLOOKUP($B98,Barrelmiles!$B$4:$I$205,CAPEX!G$2,FALSE)</f>
        <v>4.3841110492677223E-3</v>
      </c>
      <c r="H98">
        <f>(VLOOKUP($B98,Property!$B$3:$I$204,CAPEX!H$2,FALSE)-VLOOKUP($B98,Accdper!$B$3:$I$204,CAPEX!H$2,FALSE))/VLOOKUP($B98,Barrelmiles!$B$4:$I$205,CAPEX!H$2,FALSE)</f>
        <v>5.7038080917871546E-3</v>
      </c>
      <c r="J98" s="34">
        <f t="shared" si="2"/>
        <v>-2.6506316499772937E-2</v>
      </c>
      <c r="K98" s="34">
        <f t="shared" si="2"/>
        <v>-9.755058332045001E-2</v>
      </c>
      <c r="L98" s="34">
        <f t="shared" si="2"/>
        <v>-1.6708408589999939E-2</v>
      </c>
      <c r="M98" s="34">
        <f t="shared" si="2"/>
        <v>0.35094807038644404</v>
      </c>
      <c r="N98" s="34">
        <f t="shared" si="2"/>
        <v>0.75760797316972595</v>
      </c>
    </row>
    <row r="99" spans="1:14" ht="15" customHeight="1" x14ac:dyDescent="0.35">
      <c r="A99" s="33" t="s">
        <v>120</v>
      </c>
      <c r="B99" s="50">
        <v>239</v>
      </c>
      <c r="C99">
        <f>(VLOOKUP($B99,Property!$B$3:$I$204,CAPEX!C$2,FALSE)-VLOOKUP($B99,Accdper!$B$3:$I$204,CAPEX!C$2,FALSE))/VLOOKUP($B99,Barrelmiles!$B$4:$I$205,CAPEX!C$2,FALSE)</f>
        <v>1.7065332555111718E-3</v>
      </c>
      <c r="D99">
        <f>(VLOOKUP($B99,Property!$B$3:$I$204,CAPEX!D$2,FALSE)-VLOOKUP($B99,Accdper!$B$3:$I$204,CAPEX!D$2,FALSE))/VLOOKUP($B99,Barrelmiles!$B$4:$I$205,CAPEX!D$2,FALSE)</f>
        <v>1.596096597258315E-3</v>
      </c>
      <c r="E99">
        <f>(VLOOKUP($B99,Property!$B$3:$I$204,CAPEX!E$2,FALSE)-VLOOKUP($B99,Accdper!$B$3:$I$204,CAPEX!E$2,FALSE))/VLOOKUP($B99,Barrelmiles!$B$4:$I$205,CAPEX!E$2,FALSE)</f>
        <v>1.5710615343969016E-3</v>
      </c>
      <c r="F99">
        <f>(VLOOKUP($B99,Property!$B$3:$I$204,CAPEX!F$2,FALSE)-VLOOKUP($B99,Accdper!$B$3:$I$204,CAPEX!F$2,FALSE))/VLOOKUP($B99,Barrelmiles!$B$4:$I$205,CAPEX!F$2,FALSE)</f>
        <v>1.8585720755673113E-3</v>
      </c>
      <c r="G99">
        <f>(VLOOKUP($B99,Property!$B$3:$I$204,CAPEX!G$2,FALSE)-VLOOKUP($B99,Accdper!$B$3:$I$204,CAPEX!G$2,FALSE))/VLOOKUP($B99,Barrelmiles!$B$4:$I$205,CAPEX!G$2,FALSE)</f>
        <v>2.6486289465832633E-3</v>
      </c>
      <c r="H99">
        <f>(VLOOKUP($B99,Property!$B$3:$I$204,CAPEX!H$2,FALSE)-VLOOKUP($B99,Accdper!$B$3:$I$204,CAPEX!H$2,FALSE))/VLOOKUP($B99,Barrelmiles!$B$4:$I$205,CAPEX!H$2,FALSE)</f>
        <v>6.6335459163266147E-3</v>
      </c>
      <c r="J99" s="34">
        <f t="shared" si="2"/>
        <v>-6.4714038180156502E-2</v>
      </c>
      <c r="K99" s="34">
        <f t="shared" si="2"/>
        <v>-7.9384167098279723E-2</v>
      </c>
      <c r="L99" s="34">
        <f t="shared" si="2"/>
        <v>8.909221051809979E-2</v>
      </c>
      <c r="M99" s="34">
        <f t="shared" si="2"/>
        <v>0.55205234825025307</v>
      </c>
      <c r="N99" s="34">
        <f t="shared" si="2"/>
        <v>2.8871471709700813</v>
      </c>
    </row>
    <row r="100" spans="1:14" ht="15" customHeight="1" x14ac:dyDescent="0.35">
      <c r="A100" s="33" t="s">
        <v>121</v>
      </c>
      <c r="B100" s="50">
        <v>240</v>
      </c>
      <c r="C100">
        <f>(VLOOKUP($B100,Property!$B$3:$I$204,CAPEX!C$2,FALSE)-VLOOKUP($B100,Accdper!$B$3:$I$204,CAPEX!C$2,FALSE))/VLOOKUP($B100,Barrelmiles!$B$4:$I$205,CAPEX!C$2,FALSE)</f>
        <v>1.654312618493381E-2</v>
      </c>
      <c r="D100">
        <f>(VLOOKUP($B100,Property!$B$3:$I$204,CAPEX!D$2,FALSE)-VLOOKUP($B100,Accdper!$B$3:$I$204,CAPEX!D$2,FALSE))/VLOOKUP($B100,Barrelmiles!$B$4:$I$205,CAPEX!D$2,FALSE)</f>
        <v>1.4564953582679438E-2</v>
      </c>
      <c r="E100">
        <f>(VLOOKUP($B100,Property!$B$3:$I$204,CAPEX!E$2,FALSE)-VLOOKUP($B100,Accdper!$B$3:$I$204,CAPEX!E$2,FALSE))/VLOOKUP($B100,Barrelmiles!$B$4:$I$205,CAPEX!E$2,FALSE)</f>
        <v>1.3609271581453234E-2</v>
      </c>
      <c r="F100">
        <f>(VLOOKUP($B100,Property!$B$3:$I$204,CAPEX!F$2,FALSE)-VLOOKUP($B100,Accdper!$B$3:$I$204,CAPEX!F$2,FALSE))/VLOOKUP($B100,Barrelmiles!$B$4:$I$205,CAPEX!F$2,FALSE)</f>
        <v>1.2287714314393921E-2</v>
      </c>
      <c r="G100">
        <f>(VLOOKUP($B100,Property!$B$3:$I$204,CAPEX!G$2,FALSE)-VLOOKUP($B100,Accdper!$B$3:$I$204,CAPEX!G$2,FALSE))/VLOOKUP($B100,Barrelmiles!$B$4:$I$205,CAPEX!G$2,FALSE)</f>
        <v>1.4478433710358606E-2</v>
      </c>
      <c r="H100">
        <f>(VLOOKUP($B100,Property!$B$3:$I$204,CAPEX!H$2,FALSE)-VLOOKUP($B100,Accdper!$B$3:$I$204,CAPEX!H$2,FALSE))/VLOOKUP($B100,Barrelmiles!$B$4:$I$205,CAPEX!H$2,FALSE)</f>
        <v>1.6673771870865748E-2</v>
      </c>
      <c r="J100" s="34">
        <f t="shared" si="2"/>
        <v>-0.11957670999668353</v>
      </c>
      <c r="K100" s="34">
        <f t="shared" si="2"/>
        <v>-0.17734583963655565</v>
      </c>
      <c r="L100" s="34">
        <f t="shared" si="2"/>
        <v>-0.25723142185878911</v>
      </c>
      <c r="M100" s="34">
        <f t="shared" si="2"/>
        <v>-0.1248066690354792</v>
      </c>
      <c r="N100" s="34">
        <f t="shared" si="2"/>
        <v>7.8972791763457818E-3</v>
      </c>
    </row>
    <row r="101" spans="1:14" ht="15" customHeight="1" x14ac:dyDescent="0.35">
      <c r="A101" s="33" t="s">
        <v>122</v>
      </c>
      <c r="B101" s="50">
        <v>241</v>
      </c>
      <c r="C101">
        <f>(VLOOKUP($B101,Property!$B$3:$I$204,CAPEX!C$2,FALSE)-VLOOKUP($B101,Accdper!$B$3:$I$204,CAPEX!C$2,FALSE))/VLOOKUP($B101,Barrelmiles!$B$4:$I$205,CAPEX!C$2,FALSE)</f>
        <v>8.2569778961797628E-3</v>
      </c>
      <c r="D101">
        <f>(VLOOKUP($B101,Property!$B$3:$I$204,CAPEX!D$2,FALSE)-VLOOKUP($B101,Accdper!$B$3:$I$204,CAPEX!D$2,FALSE))/VLOOKUP($B101,Barrelmiles!$B$4:$I$205,CAPEX!D$2,FALSE)</f>
        <v>6.9203783528902921E-3</v>
      </c>
      <c r="E101">
        <f>(VLOOKUP($B101,Property!$B$3:$I$204,CAPEX!E$2,FALSE)-VLOOKUP($B101,Accdper!$B$3:$I$204,CAPEX!E$2,FALSE))/VLOOKUP($B101,Barrelmiles!$B$4:$I$205,CAPEX!E$2,FALSE)</f>
        <v>5.850836748908227E-3</v>
      </c>
      <c r="F101">
        <f>(VLOOKUP($B101,Property!$B$3:$I$204,CAPEX!F$2,FALSE)-VLOOKUP($B101,Accdper!$B$3:$I$204,CAPEX!F$2,FALSE))/VLOOKUP($B101,Barrelmiles!$B$4:$I$205,CAPEX!F$2,FALSE)</f>
        <v>2.6549028684458364E-2</v>
      </c>
      <c r="G101">
        <f>(VLOOKUP($B101,Property!$B$3:$I$204,CAPEX!G$2,FALSE)-VLOOKUP($B101,Accdper!$B$3:$I$204,CAPEX!G$2,FALSE))/VLOOKUP($B101,Barrelmiles!$B$4:$I$205,CAPEX!G$2,FALSE)</f>
        <v>3.3124672910231974E-2</v>
      </c>
      <c r="H101">
        <f>(VLOOKUP($B101,Property!$B$3:$I$204,CAPEX!H$2,FALSE)-VLOOKUP($B101,Accdper!$B$3:$I$204,CAPEX!H$2,FALSE))/VLOOKUP($B101,Barrelmiles!$B$4:$I$205,CAPEX!H$2,FALSE)</f>
        <v>4.0427503919194974E-2</v>
      </c>
      <c r="J101" s="34">
        <f t="shared" si="2"/>
        <v>-0.16187515094449656</v>
      </c>
      <c r="K101" s="34">
        <f t="shared" si="2"/>
        <v>-0.29140699872586306</v>
      </c>
      <c r="L101" s="34">
        <f t="shared" si="2"/>
        <v>2.2153445265660383</v>
      </c>
      <c r="M101" s="34">
        <f t="shared" si="2"/>
        <v>3.0117187337461195</v>
      </c>
      <c r="N101" s="34">
        <f t="shared" si="2"/>
        <v>3.8961623038738518</v>
      </c>
    </row>
    <row r="102" spans="1:14" ht="15" customHeight="1" x14ac:dyDescent="0.35">
      <c r="A102" s="33" t="s">
        <v>123</v>
      </c>
      <c r="B102" s="50">
        <v>242</v>
      </c>
      <c r="C102">
        <f>(VLOOKUP($B102,Property!$B$3:$I$204,CAPEX!C$2,FALSE)-VLOOKUP($B102,Accdper!$B$3:$I$204,CAPEX!C$2,FALSE))/VLOOKUP($B102,Barrelmiles!$B$4:$I$205,CAPEX!C$2,FALSE)</f>
        <v>3.1298033953217043E-2</v>
      </c>
      <c r="D102">
        <f>(VLOOKUP($B102,Property!$B$3:$I$204,CAPEX!D$2,FALSE)-VLOOKUP($B102,Accdper!$B$3:$I$204,CAPEX!D$2,FALSE))/VLOOKUP($B102,Barrelmiles!$B$4:$I$205,CAPEX!D$2,FALSE)</f>
        <v>3.0354644509022085E-2</v>
      </c>
      <c r="E102">
        <f>(VLOOKUP($B102,Property!$B$3:$I$204,CAPEX!E$2,FALSE)-VLOOKUP($B102,Accdper!$B$3:$I$204,CAPEX!E$2,FALSE))/VLOOKUP($B102,Barrelmiles!$B$4:$I$205,CAPEX!E$2,FALSE)</f>
        <v>3.2894336648746393E-2</v>
      </c>
      <c r="F102">
        <f>(VLOOKUP($B102,Property!$B$3:$I$204,CAPEX!F$2,FALSE)-VLOOKUP($B102,Accdper!$B$3:$I$204,CAPEX!F$2,FALSE))/VLOOKUP($B102,Barrelmiles!$B$4:$I$205,CAPEX!F$2,FALSE)</f>
        <v>2.9017611454271189E-2</v>
      </c>
      <c r="G102">
        <f>(VLOOKUP($B102,Property!$B$3:$I$204,CAPEX!G$2,FALSE)-VLOOKUP($B102,Accdper!$B$3:$I$204,CAPEX!G$2,FALSE))/VLOOKUP($B102,Barrelmiles!$B$4:$I$205,CAPEX!G$2,FALSE)</f>
        <v>3.0088027678625378E-2</v>
      </c>
      <c r="H102">
        <f>(VLOOKUP($B102,Property!$B$3:$I$204,CAPEX!H$2,FALSE)-VLOOKUP($B102,Accdper!$B$3:$I$204,CAPEX!H$2,FALSE))/VLOOKUP($B102,Barrelmiles!$B$4:$I$205,CAPEX!H$2,FALSE)</f>
        <v>3.4350059608402782E-2</v>
      </c>
      <c r="J102" s="34">
        <f t="shared" si="2"/>
        <v>-3.0142131151276019E-2</v>
      </c>
      <c r="K102" s="34">
        <f t="shared" si="2"/>
        <v>5.1003289788599339E-2</v>
      </c>
      <c r="L102" s="34">
        <f t="shared" si="2"/>
        <v>-7.286152549883905E-2</v>
      </c>
      <c r="M102" s="34">
        <f t="shared" si="2"/>
        <v>-3.8660775830211262E-2</v>
      </c>
      <c r="N102" s="34">
        <f t="shared" si="2"/>
        <v>9.7514932080007832E-2</v>
      </c>
    </row>
    <row r="103" spans="1:14" ht="15" customHeight="1" x14ac:dyDescent="0.35">
      <c r="A103" s="33" t="s">
        <v>124</v>
      </c>
      <c r="B103" s="50">
        <v>243</v>
      </c>
      <c r="C103">
        <f>(VLOOKUP($B103,Property!$B$3:$I$204,CAPEX!C$2,FALSE)-VLOOKUP($B103,Accdper!$B$3:$I$204,CAPEX!C$2,FALSE))/VLOOKUP($B103,Barrelmiles!$B$4:$I$205,CAPEX!C$2,FALSE)</f>
        <v>8.1756885585764875E-3</v>
      </c>
      <c r="D103">
        <f>(VLOOKUP($B103,Property!$B$3:$I$204,CAPEX!D$2,FALSE)-VLOOKUP($B103,Accdper!$B$3:$I$204,CAPEX!D$2,FALSE))/VLOOKUP($B103,Barrelmiles!$B$4:$I$205,CAPEX!D$2,FALSE)</f>
        <v>8.3899467504051813E-3</v>
      </c>
      <c r="E103">
        <f>(VLOOKUP($B103,Property!$B$3:$I$204,CAPEX!E$2,FALSE)-VLOOKUP($B103,Accdper!$B$3:$I$204,CAPEX!E$2,FALSE))/VLOOKUP($B103,Barrelmiles!$B$4:$I$205,CAPEX!E$2,FALSE)</f>
        <v>8.9668702354099156E-3</v>
      </c>
      <c r="F103">
        <f>(VLOOKUP($B103,Property!$B$3:$I$204,CAPEX!F$2,FALSE)-VLOOKUP($B103,Accdper!$B$3:$I$204,CAPEX!F$2,FALSE))/VLOOKUP($B103,Barrelmiles!$B$4:$I$205,CAPEX!F$2,FALSE)</f>
        <v>8.732351861988407E-3</v>
      </c>
      <c r="G103">
        <f>(VLOOKUP($B103,Property!$B$3:$I$204,CAPEX!G$2,FALSE)-VLOOKUP($B103,Accdper!$B$3:$I$204,CAPEX!G$2,FALSE))/VLOOKUP($B103,Barrelmiles!$B$4:$I$205,CAPEX!G$2,FALSE)</f>
        <v>1.0003362375924358E-2</v>
      </c>
      <c r="H103">
        <f>(VLOOKUP($B103,Property!$B$3:$I$204,CAPEX!H$2,FALSE)-VLOOKUP($B103,Accdper!$B$3:$I$204,CAPEX!H$2,FALSE))/VLOOKUP($B103,Barrelmiles!$B$4:$I$205,CAPEX!H$2,FALSE)</f>
        <v>1.0953933340557024E-2</v>
      </c>
      <c r="J103" s="34">
        <f t="shared" si="2"/>
        <v>2.6206745804172284E-2</v>
      </c>
      <c r="K103" s="34">
        <f t="shared" si="2"/>
        <v>9.677248236216876E-2</v>
      </c>
      <c r="L103" s="34">
        <f t="shared" si="2"/>
        <v>6.8087635606907601E-2</v>
      </c>
      <c r="M103" s="34">
        <f t="shared" si="2"/>
        <v>0.22354983366270695</v>
      </c>
      <c r="N103" s="34">
        <f t="shared" si="2"/>
        <v>0.33981783455609904</v>
      </c>
    </row>
    <row r="104" spans="1:14" ht="15" customHeight="1" x14ac:dyDescent="0.35">
      <c r="A104" s="33" t="s">
        <v>125</v>
      </c>
      <c r="B104" s="50">
        <v>246</v>
      </c>
      <c r="C104">
        <f>(VLOOKUP($B104,Property!$B$3:$I$204,CAPEX!C$2,FALSE)-VLOOKUP($B104,Accdper!$B$3:$I$204,CAPEX!C$2,FALSE))/VLOOKUP($B104,Barrelmiles!$B$4:$I$205,CAPEX!C$2,FALSE)</f>
        <v>5.3639137890594449E-2</v>
      </c>
      <c r="D104">
        <f>(VLOOKUP($B104,Property!$B$3:$I$204,CAPEX!D$2,FALSE)-VLOOKUP($B104,Accdper!$B$3:$I$204,CAPEX!D$2,FALSE))/VLOOKUP($B104,Barrelmiles!$B$4:$I$205,CAPEX!D$2,FALSE)</f>
        <v>4.6864236577901675E-2</v>
      </c>
      <c r="E104">
        <f>(VLOOKUP($B104,Property!$B$3:$I$204,CAPEX!E$2,FALSE)-VLOOKUP($B104,Accdper!$B$3:$I$204,CAPEX!E$2,FALSE))/VLOOKUP($B104,Barrelmiles!$B$4:$I$205,CAPEX!E$2,FALSE)</f>
        <v>7.2321487628781309E-2</v>
      </c>
      <c r="F104">
        <f>(VLOOKUP($B104,Property!$B$3:$I$204,CAPEX!F$2,FALSE)-VLOOKUP($B104,Accdper!$B$3:$I$204,CAPEX!F$2,FALSE))/VLOOKUP($B104,Barrelmiles!$B$4:$I$205,CAPEX!F$2,FALSE)</f>
        <v>3.3365103777622765E-2</v>
      </c>
      <c r="G104">
        <f>(VLOOKUP($B104,Property!$B$3:$I$204,CAPEX!G$2,FALSE)-VLOOKUP($B104,Accdper!$B$3:$I$204,CAPEX!G$2,FALSE))/VLOOKUP($B104,Barrelmiles!$B$4:$I$205,CAPEX!G$2,FALSE)</f>
        <v>3.6550779008404151E-2</v>
      </c>
      <c r="H104">
        <f>(VLOOKUP($B104,Property!$B$3:$I$204,CAPEX!H$2,FALSE)-VLOOKUP($B104,Accdper!$B$3:$I$204,CAPEX!H$2,FALSE))/VLOOKUP($B104,Barrelmiles!$B$4:$I$205,CAPEX!H$2,FALSE)</f>
        <v>3.1721926858210972E-2</v>
      </c>
      <c r="J104" s="34">
        <f t="shared" si="2"/>
        <v>-0.1263051864575315</v>
      </c>
      <c r="K104" s="34">
        <f t="shared" si="2"/>
        <v>0.34829698002030685</v>
      </c>
      <c r="L104" s="34">
        <f t="shared" si="2"/>
        <v>-0.37797091657818588</v>
      </c>
      <c r="M104" s="34">
        <f t="shared" si="2"/>
        <v>-0.31858004349444846</v>
      </c>
      <c r="N104" s="34">
        <f t="shared" si="2"/>
        <v>-0.4086048339756525</v>
      </c>
    </row>
    <row r="105" spans="1:14" ht="15" customHeight="1" x14ac:dyDescent="0.35">
      <c r="A105" s="33" t="s">
        <v>126</v>
      </c>
      <c r="B105" s="50">
        <v>248</v>
      </c>
      <c r="C105">
        <f>(VLOOKUP($B105,Property!$B$3:$I$204,CAPEX!C$2,FALSE)-VLOOKUP($B105,Accdper!$B$3:$I$204,CAPEX!C$2,FALSE))/VLOOKUP($B105,Barrelmiles!$B$4:$I$205,CAPEX!C$2,FALSE)</f>
        <v>1.4668073625858742E-2</v>
      </c>
      <c r="D105">
        <f>(VLOOKUP($B105,Property!$B$3:$I$204,CAPEX!D$2,FALSE)-VLOOKUP($B105,Accdper!$B$3:$I$204,CAPEX!D$2,FALSE))/VLOOKUP($B105,Barrelmiles!$B$4:$I$205,CAPEX!D$2,FALSE)</f>
        <v>1.5018042998608969E-2</v>
      </c>
      <c r="E105">
        <f>(VLOOKUP($B105,Property!$B$3:$I$204,CAPEX!E$2,FALSE)-VLOOKUP($B105,Accdper!$B$3:$I$204,CAPEX!E$2,FALSE))/VLOOKUP($B105,Barrelmiles!$B$4:$I$205,CAPEX!E$2,FALSE)</f>
        <v>1.4684473031264512E-2</v>
      </c>
      <c r="F105">
        <f>(VLOOKUP($B105,Property!$B$3:$I$204,CAPEX!F$2,FALSE)-VLOOKUP($B105,Accdper!$B$3:$I$204,CAPEX!F$2,FALSE))/VLOOKUP($B105,Barrelmiles!$B$4:$I$205,CAPEX!F$2,FALSE)</f>
        <v>1.391023297324988E-2</v>
      </c>
      <c r="G105">
        <f>(VLOOKUP($B105,Property!$B$3:$I$204,CAPEX!G$2,FALSE)-VLOOKUP($B105,Accdper!$B$3:$I$204,CAPEX!G$2,FALSE))/VLOOKUP($B105,Barrelmiles!$B$4:$I$205,CAPEX!G$2,FALSE)</f>
        <v>1.3805968044404038E-2</v>
      </c>
      <c r="H105">
        <f>(VLOOKUP($B105,Property!$B$3:$I$204,CAPEX!H$2,FALSE)-VLOOKUP($B105,Accdper!$B$3:$I$204,CAPEX!H$2,FALSE))/VLOOKUP($B105,Barrelmiles!$B$4:$I$205,CAPEX!H$2,FALSE)</f>
        <v>1.3316072948080423E-2</v>
      </c>
      <c r="J105" s="34">
        <f t="shared" si="2"/>
        <v>2.3859259346316372E-2</v>
      </c>
      <c r="K105" s="34">
        <f t="shared" si="2"/>
        <v>1.118034025740029E-3</v>
      </c>
      <c r="L105" s="34">
        <f t="shared" si="2"/>
        <v>-5.1665997317660334E-2</v>
      </c>
      <c r="M105" s="34">
        <f t="shared" si="2"/>
        <v>-5.8774287847510862E-2</v>
      </c>
      <c r="N105" s="34">
        <f t="shared" si="2"/>
        <v>-9.2173022324815723E-2</v>
      </c>
    </row>
    <row r="106" spans="1:14" ht="15" customHeight="1" x14ac:dyDescent="0.35">
      <c r="A106" s="33" t="s">
        <v>127</v>
      </c>
      <c r="B106" s="50">
        <v>249</v>
      </c>
      <c r="C106">
        <f>(VLOOKUP($B106,Property!$B$3:$I$204,CAPEX!C$2,FALSE)-VLOOKUP($B106,Accdper!$B$3:$I$204,CAPEX!C$2,FALSE))/VLOOKUP($B106,Barrelmiles!$B$4:$I$205,CAPEX!C$2,FALSE)</f>
        <v>1.057479367284515E-2</v>
      </c>
      <c r="D106">
        <f>(VLOOKUP($B106,Property!$B$3:$I$204,CAPEX!D$2,FALSE)-VLOOKUP($B106,Accdper!$B$3:$I$204,CAPEX!D$2,FALSE))/VLOOKUP($B106,Barrelmiles!$B$4:$I$205,CAPEX!D$2,FALSE)</f>
        <v>9.8521412450830216E-3</v>
      </c>
      <c r="E106">
        <f>(VLOOKUP($B106,Property!$B$3:$I$204,CAPEX!E$2,FALSE)-VLOOKUP($B106,Accdper!$B$3:$I$204,CAPEX!E$2,FALSE))/VLOOKUP($B106,Barrelmiles!$B$4:$I$205,CAPEX!E$2,FALSE)</f>
        <v>9.7784187109925709E-3</v>
      </c>
      <c r="F106">
        <f>(VLOOKUP($B106,Property!$B$3:$I$204,CAPEX!F$2,FALSE)-VLOOKUP($B106,Accdper!$B$3:$I$204,CAPEX!F$2,FALSE))/VLOOKUP($B106,Barrelmiles!$B$4:$I$205,CAPEX!F$2,FALSE)</f>
        <v>1.0060247454371736E-2</v>
      </c>
      <c r="G106">
        <f>(VLOOKUP($B106,Property!$B$3:$I$204,CAPEX!G$2,FALSE)-VLOOKUP($B106,Accdper!$B$3:$I$204,CAPEX!G$2,FALSE))/VLOOKUP($B106,Barrelmiles!$B$4:$I$205,CAPEX!G$2,FALSE)</f>
        <v>1.422548653359143E-2</v>
      </c>
      <c r="H106">
        <f>(VLOOKUP($B106,Property!$B$3:$I$204,CAPEX!H$2,FALSE)-VLOOKUP($B106,Accdper!$B$3:$I$204,CAPEX!H$2,FALSE))/VLOOKUP($B106,Barrelmiles!$B$4:$I$205,CAPEX!H$2,FALSE)</f>
        <v>1.8767425357058391E-2</v>
      </c>
      <c r="J106" s="34">
        <f t="shared" si="2"/>
        <v>-6.8337260292634983E-2</v>
      </c>
      <c r="K106" s="34">
        <f t="shared" si="2"/>
        <v>-7.5308794335872314E-2</v>
      </c>
      <c r="L106" s="34">
        <f t="shared" si="2"/>
        <v>-4.8657802165418075E-2</v>
      </c>
      <c r="M106" s="34">
        <f t="shared" si="2"/>
        <v>0.3452259186976705</v>
      </c>
      <c r="N106" s="34">
        <f t="shared" si="2"/>
        <v>0.77473205980850224</v>
      </c>
    </row>
    <row r="107" spans="1:14" ht="15" customHeight="1" x14ac:dyDescent="0.35">
      <c r="A107" s="33" t="s">
        <v>129</v>
      </c>
      <c r="B107" s="50">
        <v>251</v>
      </c>
      <c r="C107">
        <f>(VLOOKUP($B107,Property!$B$3:$I$204,CAPEX!C$2,FALSE)-VLOOKUP($B107,Accdper!$B$3:$I$204,CAPEX!C$2,FALSE))/VLOOKUP($B107,Barrelmiles!$B$4:$I$205,CAPEX!C$2,FALSE)</f>
        <v>0.10075209927882781</v>
      </c>
      <c r="D107">
        <f>(VLOOKUP($B107,Property!$B$3:$I$204,CAPEX!D$2,FALSE)-VLOOKUP($B107,Accdper!$B$3:$I$204,CAPEX!D$2,FALSE))/VLOOKUP($B107,Barrelmiles!$B$4:$I$205,CAPEX!D$2,FALSE)</f>
        <v>0.11442537675154592</v>
      </c>
      <c r="E107">
        <f>(VLOOKUP($B107,Property!$B$3:$I$204,CAPEX!E$2,FALSE)-VLOOKUP($B107,Accdper!$B$3:$I$204,CAPEX!E$2,FALSE))/VLOOKUP($B107,Barrelmiles!$B$4:$I$205,CAPEX!E$2,FALSE)</f>
        <v>0.11754422794805684</v>
      </c>
      <c r="F107">
        <f>(VLOOKUP($B107,Property!$B$3:$I$204,CAPEX!F$2,FALSE)-VLOOKUP($B107,Accdper!$B$3:$I$204,CAPEX!F$2,FALSE))/VLOOKUP($B107,Barrelmiles!$B$4:$I$205,CAPEX!F$2,FALSE)</f>
        <v>0.12213435694624836</v>
      </c>
      <c r="G107">
        <f>(VLOOKUP($B107,Property!$B$3:$I$204,CAPEX!G$2,FALSE)-VLOOKUP($B107,Accdper!$B$3:$I$204,CAPEX!G$2,FALSE))/VLOOKUP($B107,Barrelmiles!$B$4:$I$205,CAPEX!G$2,FALSE)</f>
        <v>0.1069628873409349</v>
      </c>
      <c r="H107">
        <f>(VLOOKUP($B107,Property!$B$3:$I$204,CAPEX!H$2,FALSE)-VLOOKUP($B107,Accdper!$B$3:$I$204,CAPEX!H$2,FALSE))/VLOOKUP($B107,Barrelmiles!$B$4:$I$205,CAPEX!H$2,FALSE)</f>
        <v>0.11062100067209987</v>
      </c>
      <c r="J107" s="34">
        <f t="shared" si="2"/>
        <v>0.13571208511375837</v>
      </c>
      <c r="K107" s="34">
        <f t="shared" si="2"/>
        <v>0.16666777952444867</v>
      </c>
      <c r="L107" s="34">
        <f t="shared" si="2"/>
        <v>0.21222642327527017</v>
      </c>
      <c r="M107" s="34">
        <f t="shared" si="2"/>
        <v>6.1644254626585591E-2</v>
      </c>
      <c r="N107" s="34">
        <f t="shared" si="2"/>
        <v>9.7952315275935217E-2</v>
      </c>
    </row>
    <row r="108" spans="1:14" ht="15" customHeight="1" x14ac:dyDescent="0.35">
      <c r="A108" s="33" t="s">
        <v>130</v>
      </c>
      <c r="B108" s="50">
        <v>252</v>
      </c>
      <c r="C108">
        <f>(VLOOKUP($B108,Property!$B$3:$I$204,CAPEX!C$2,FALSE)-VLOOKUP($B108,Accdper!$B$3:$I$204,CAPEX!C$2,FALSE))/VLOOKUP($B108,Barrelmiles!$B$4:$I$205,CAPEX!C$2,FALSE)</f>
        <v>1.3615878558472216E-2</v>
      </c>
      <c r="D108">
        <f>(VLOOKUP($B108,Property!$B$3:$I$204,CAPEX!D$2,FALSE)-VLOOKUP($B108,Accdper!$B$3:$I$204,CAPEX!D$2,FALSE))/VLOOKUP($B108,Barrelmiles!$B$4:$I$205,CAPEX!D$2,FALSE)</f>
        <v>1.4400656314818704E-2</v>
      </c>
      <c r="E108">
        <f>(VLOOKUP($B108,Property!$B$3:$I$204,CAPEX!E$2,FALSE)-VLOOKUP($B108,Accdper!$B$3:$I$204,CAPEX!E$2,FALSE))/VLOOKUP($B108,Barrelmiles!$B$4:$I$205,CAPEX!E$2,FALSE)</f>
        <v>1.3385974515704412E-2</v>
      </c>
      <c r="F108">
        <f>(VLOOKUP($B108,Property!$B$3:$I$204,CAPEX!F$2,FALSE)-VLOOKUP($B108,Accdper!$B$3:$I$204,CAPEX!F$2,FALSE))/VLOOKUP($B108,Barrelmiles!$B$4:$I$205,CAPEX!F$2,FALSE)</f>
        <v>1.409869690286546E-2</v>
      </c>
      <c r="G108">
        <f>(VLOOKUP($B108,Property!$B$3:$I$204,CAPEX!G$2,FALSE)-VLOOKUP($B108,Accdper!$B$3:$I$204,CAPEX!G$2,FALSE))/VLOOKUP($B108,Barrelmiles!$B$4:$I$205,CAPEX!G$2,FALSE)</f>
        <v>1.304833958189233E-2</v>
      </c>
      <c r="H108">
        <f>(VLOOKUP($B108,Property!$B$3:$I$204,CAPEX!H$2,FALSE)-VLOOKUP($B108,Accdper!$B$3:$I$204,CAPEX!H$2,FALSE))/VLOOKUP($B108,Barrelmiles!$B$4:$I$205,CAPEX!H$2,FALSE)</f>
        <v>1.3041524729388318E-2</v>
      </c>
      <c r="J108" s="34">
        <f t="shared" si="2"/>
        <v>5.7636953280416479E-2</v>
      </c>
      <c r="K108" s="34">
        <f t="shared" si="2"/>
        <v>-1.6884995101895287E-2</v>
      </c>
      <c r="L108" s="34">
        <f t="shared" si="2"/>
        <v>3.545994790713082E-2</v>
      </c>
      <c r="M108" s="34">
        <f t="shared" si="2"/>
        <v>-4.1682141489632021E-2</v>
      </c>
      <c r="N108" s="34">
        <f t="shared" si="2"/>
        <v>-4.2182649222184634E-2</v>
      </c>
    </row>
    <row r="109" spans="1:14" ht="15" customHeight="1" x14ac:dyDescent="0.35">
      <c r="A109" s="33" t="s">
        <v>132</v>
      </c>
      <c r="B109" s="50">
        <v>254</v>
      </c>
      <c r="C109">
        <f>(VLOOKUP($B109,Property!$B$3:$I$204,CAPEX!C$2,FALSE)-VLOOKUP($B109,Accdper!$B$3:$I$204,CAPEX!C$2,FALSE))/VLOOKUP($B109,Barrelmiles!$B$4:$I$205,CAPEX!C$2,FALSE)</f>
        <v>3.2300541882559528E-2</v>
      </c>
      <c r="D109">
        <f>(VLOOKUP($B109,Property!$B$3:$I$204,CAPEX!D$2,FALSE)-VLOOKUP($B109,Accdper!$B$3:$I$204,CAPEX!D$2,FALSE))/VLOOKUP($B109,Barrelmiles!$B$4:$I$205,CAPEX!D$2,FALSE)</f>
        <v>3.5477608286007156E-2</v>
      </c>
      <c r="E109">
        <f>(VLOOKUP($B109,Property!$B$3:$I$204,CAPEX!E$2,FALSE)-VLOOKUP($B109,Accdper!$B$3:$I$204,CAPEX!E$2,FALSE))/VLOOKUP($B109,Barrelmiles!$B$4:$I$205,CAPEX!E$2,FALSE)</f>
        <v>3.1164860572357171E-2</v>
      </c>
      <c r="F109">
        <f>(VLOOKUP($B109,Property!$B$3:$I$204,CAPEX!F$2,FALSE)-VLOOKUP($B109,Accdper!$B$3:$I$204,CAPEX!F$2,FALSE))/VLOOKUP($B109,Barrelmiles!$B$4:$I$205,CAPEX!F$2,FALSE)</f>
        <v>2.6284635006513721E-2</v>
      </c>
      <c r="G109">
        <f>(VLOOKUP($B109,Property!$B$3:$I$204,CAPEX!G$2,FALSE)-VLOOKUP($B109,Accdper!$B$3:$I$204,CAPEX!G$2,FALSE))/VLOOKUP($B109,Barrelmiles!$B$4:$I$205,CAPEX!G$2,FALSE)</f>
        <v>2.2791892076673956E-2</v>
      </c>
      <c r="H109">
        <f>(VLOOKUP($B109,Property!$B$3:$I$204,CAPEX!H$2,FALSE)-VLOOKUP($B109,Accdper!$B$3:$I$204,CAPEX!H$2,FALSE))/VLOOKUP($B109,Barrelmiles!$B$4:$I$205,CAPEX!H$2,FALSE)</f>
        <v>2.5337632123647348E-2</v>
      </c>
      <c r="J109" s="34">
        <f t="shared" si="2"/>
        <v>9.8359538827522436E-2</v>
      </c>
      <c r="K109" s="34">
        <f t="shared" si="2"/>
        <v>-3.5159822220058798E-2</v>
      </c>
      <c r="L109" s="34">
        <f t="shared" si="2"/>
        <v>-0.18624786227794085</v>
      </c>
      <c r="M109" s="34">
        <f t="shared" si="2"/>
        <v>-0.29438050421747586</v>
      </c>
      <c r="N109" s="34">
        <f t="shared" si="2"/>
        <v>-0.21556634511669781</v>
      </c>
    </row>
    <row r="110" spans="1:14" ht="15" customHeight="1" x14ac:dyDescent="0.35">
      <c r="A110" s="33" t="s">
        <v>135</v>
      </c>
      <c r="B110" s="50">
        <v>258</v>
      </c>
      <c r="C110">
        <f>(VLOOKUP($B110,Property!$B$3:$I$204,CAPEX!C$2,FALSE)-VLOOKUP($B110,Accdper!$B$3:$I$204,CAPEX!C$2,FALSE))/VLOOKUP($B110,Barrelmiles!$B$4:$I$205,CAPEX!C$2,FALSE)</f>
        <v>1.7239468105400942E-2</v>
      </c>
      <c r="D110">
        <f>(VLOOKUP($B110,Property!$B$3:$I$204,CAPEX!D$2,FALSE)-VLOOKUP($B110,Accdper!$B$3:$I$204,CAPEX!D$2,FALSE))/VLOOKUP($B110,Barrelmiles!$B$4:$I$205,CAPEX!D$2,FALSE)</f>
        <v>1.5615915418599467E-2</v>
      </c>
      <c r="E110">
        <f>(VLOOKUP($B110,Property!$B$3:$I$204,CAPEX!E$2,FALSE)-VLOOKUP($B110,Accdper!$B$3:$I$204,CAPEX!E$2,FALSE))/VLOOKUP($B110,Barrelmiles!$B$4:$I$205,CAPEX!E$2,FALSE)</f>
        <v>1.47395727881122E-2</v>
      </c>
      <c r="F110">
        <f>(VLOOKUP($B110,Property!$B$3:$I$204,CAPEX!F$2,FALSE)-VLOOKUP($B110,Accdper!$B$3:$I$204,CAPEX!F$2,FALSE))/VLOOKUP($B110,Barrelmiles!$B$4:$I$205,CAPEX!F$2,FALSE)</f>
        <v>1.3764178213290621E-2</v>
      </c>
      <c r="G110">
        <f>(VLOOKUP($B110,Property!$B$3:$I$204,CAPEX!G$2,FALSE)-VLOOKUP($B110,Accdper!$B$3:$I$204,CAPEX!G$2,FALSE))/VLOOKUP($B110,Barrelmiles!$B$4:$I$205,CAPEX!G$2,FALSE)</f>
        <v>1.3252618469036446E-2</v>
      </c>
      <c r="H110">
        <f>(VLOOKUP($B110,Property!$B$3:$I$204,CAPEX!H$2,FALSE)-VLOOKUP($B110,Accdper!$B$3:$I$204,CAPEX!H$2,FALSE))/VLOOKUP($B110,Barrelmiles!$B$4:$I$205,CAPEX!H$2,FALSE)</f>
        <v>1.2608405259196726E-2</v>
      </c>
      <c r="J110" s="34">
        <f t="shared" si="2"/>
        <v>-9.4176495288322351E-2</v>
      </c>
      <c r="K110" s="34">
        <f t="shared" si="2"/>
        <v>-0.14501000274512829</v>
      </c>
      <c r="L110" s="34">
        <f t="shared" si="2"/>
        <v>-0.20158915987794016</v>
      </c>
      <c r="M110" s="34">
        <f t="shared" si="2"/>
        <v>-0.23126291437700788</v>
      </c>
      <c r="N110" s="34">
        <f t="shared" si="2"/>
        <v>-0.26863142284264291</v>
      </c>
    </row>
    <row r="111" spans="1:14" ht="15" customHeight="1" x14ac:dyDescent="0.35">
      <c r="A111" s="33" t="s">
        <v>138</v>
      </c>
      <c r="B111" s="50">
        <v>263</v>
      </c>
      <c r="C111">
        <f>(VLOOKUP($B111,Property!$B$3:$I$204,CAPEX!C$2,FALSE)-VLOOKUP($B111,Accdper!$B$3:$I$204,CAPEX!C$2,FALSE))/VLOOKUP($B111,Barrelmiles!$B$4:$I$205,CAPEX!C$2,FALSE)</f>
        <v>0.24226574307767743</v>
      </c>
      <c r="D111">
        <f>(VLOOKUP($B111,Property!$B$3:$I$204,CAPEX!D$2,FALSE)-VLOOKUP($B111,Accdper!$B$3:$I$204,CAPEX!D$2,FALSE))/VLOOKUP($B111,Barrelmiles!$B$4:$I$205,CAPEX!D$2,FALSE)</f>
        <v>0.20841136100182067</v>
      </c>
      <c r="E111">
        <f>(VLOOKUP($B111,Property!$B$3:$I$204,CAPEX!E$2,FALSE)-VLOOKUP($B111,Accdper!$B$3:$I$204,CAPEX!E$2,FALSE))/VLOOKUP($B111,Barrelmiles!$B$4:$I$205,CAPEX!E$2,FALSE)</f>
        <v>0.19350730893380447</v>
      </c>
      <c r="F111">
        <f>(VLOOKUP($B111,Property!$B$3:$I$204,CAPEX!F$2,FALSE)-VLOOKUP($B111,Accdper!$B$3:$I$204,CAPEX!F$2,FALSE))/VLOOKUP($B111,Barrelmiles!$B$4:$I$205,CAPEX!F$2,FALSE)</f>
        <v>0.16140646524818233</v>
      </c>
      <c r="G111">
        <f>(VLOOKUP($B111,Property!$B$3:$I$204,CAPEX!G$2,FALSE)-VLOOKUP($B111,Accdper!$B$3:$I$204,CAPEX!G$2,FALSE))/VLOOKUP($B111,Barrelmiles!$B$4:$I$205,CAPEX!G$2,FALSE)</f>
        <v>0.14920132051529936</v>
      </c>
      <c r="H111">
        <f>(VLOOKUP($B111,Property!$B$3:$I$204,CAPEX!H$2,FALSE)-VLOOKUP($B111,Accdper!$B$3:$I$204,CAPEX!H$2,FALSE))/VLOOKUP($B111,Barrelmiles!$B$4:$I$205,CAPEX!H$2,FALSE)</f>
        <v>0.11661164141321542</v>
      </c>
      <c r="J111" s="34">
        <f t="shared" si="2"/>
        <v>-0.139740689896062</v>
      </c>
      <c r="K111" s="34">
        <f t="shared" si="2"/>
        <v>-0.20126012668757542</v>
      </c>
      <c r="L111" s="34">
        <f t="shared" si="2"/>
        <v>-0.33376273839743514</v>
      </c>
      <c r="M111" s="34">
        <f t="shared" si="2"/>
        <v>-0.38414189880960148</v>
      </c>
      <c r="N111" s="34">
        <f t="shared" si="2"/>
        <v>-0.51866227584712066</v>
      </c>
    </row>
    <row r="112" spans="1:14" ht="15" customHeight="1" x14ac:dyDescent="0.35">
      <c r="A112" s="33" t="s">
        <v>141</v>
      </c>
      <c r="B112" s="50">
        <v>268</v>
      </c>
      <c r="C112">
        <f>(VLOOKUP($B112,Property!$B$3:$I$204,CAPEX!C$2,FALSE)-VLOOKUP($B112,Accdper!$B$3:$I$204,CAPEX!C$2,FALSE))/VLOOKUP($B112,Barrelmiles!$B$4:$I$205,CAPEX!C$2,FALSE)</f>
        <v>2.4932249833257585E-2</v>
      </c>
      <c r="D112">
        <f>(VLOOKUP($B112,Property!$B$3:$I$204,CAPEX!D$2,FALSE)-VLOOKUP($B112,Accdper!$B$3:$I$204,CAPEX!D$2,FALSE))/VLOOKUP($B112,Barrelmiles!$B$4:$I$205,CAPEX!D$2,FALSE)</f>
        <v>2.6103637635167824E-2</v>
      </c>
      <c r="E112">
        <f>(VLOOKUP($B112,Property!$B$3:$I$204,CAPEX!E$2,FALSE)-VLOOKUP($B112,Accdper!$B$3:$I$204,CAPEX!E$2,FALSE))/VLOOKUP($B112,Barrelmiles!$B$4:$I$205,CAPEX!E$2,FALSE)</f>
        <v>2.327535779386471E-2</v>
      </c>
      <c r="F112">
        <f>(VLOOKUP($B112,Property!$B$3:$I$204,CAPEX!F$2,FALSE)-VLOOKUP($B112,Accdper!$B$3:$I$204,CAPEX!F$2,FALSE))/VLOOKUP($B112,Barrelmiles!$B$4:$I$205,CAPEX!F$2,FALSE)</f>
        <v>2.1231407359496142E-2</v>
      </c>
      <c r="G112">
        <f>(VLOOKUP($B112,Property!$B$3:$I$204,CAPEX!G$2,FALSE)-VLOOKUP($B112,Accdper!$B$3:$I$204,CAPEX!G$2,FALSE))/VLOOKUP($B112,Barrelmiles!$B$4:$I$205,CAPEX!G$2,FALSE)</f>
        <v>2.0285271695118179E-2</v>
      </c>
      <c r="H112">
        <f>(VLOOKUP($B112,Property!$B$3:$I$204,CAPEX!H$2,FALSE)-VLOOKUP($B112,Accdper!$B$3:$I$204,CAPEX!H$2,FALSE))/VLOOKUP($B112,Barrelmiles!$B$4:$I$205,CAPEX!H$2,FALSE)</f>
        <v>2.0714731336703845E-2</v>
      </c>
      <c r="J112" s="34">
        <f t="shared" si="2"/>
        <v>4.6982835874992052E-2</v>
      </c>
      <c r="K112" s="34">
        <f t="shared" si="2"/>
        <v>-6.6455777175099373E-2</v>
      </c>
      <c r="L112" s="34">
        <f t="shared" si="2"/>
        <v>-0.14843596139586332</v>
      </c>
      <c r="M112" s="34">
        <f t="shared" si="2"/>
        <v>-0.18638422802665472</v>
      </c>
      <c r="N112" s="34">
        <f t="shared" si="2"/>
        <v>-0.16915916232027781</v>
      </c>
    </row>
    <row r="113" spans="1:14" ht="15" customHeight="1" x14ac:dyDescent="0.35">
      <c r="A113" s="33" t="s">
        <v>142</v>
      </c>
      <c r="B113" s="50">
        <v>269</v>
      </c>
      <c r="C113">
        <f>(VLOOKUP($B113,Property!$B$3:$I$204,CAPEX!C$2,FALSE)-VLOOKUP($B113,Accdper!$B$3:$I$204,CAPEX!C$2,FALSE))/VLOOKUP($B113,Barrelmiles!$B$4:$I$205,CAPEX!C$2,FALSE)</f>
        <v>0.10890147395531595</v>
      </c>
      <c r="D113">
        <f>(VLOOKUP($B113,Property!$B$3:$I$204,CAPEX!D$2,FALSE)-VLOOKUP($B113,Accdper!$B$3:$I$204,CAPEX!D$2,FALSE))/VLOOKUP($B113,Barrelmiles!$B$4:$I$205,CAPEX!D$2,FALSE)</f>
        <v>8.5527678432976678E-2</v>
      </c>
      <c r="E113">
        <f>(VLOOKUP($B113,Property!$B$3:$I$204,CAPEX!E$2,FALSE)-VLOOKUP($B113,Accdper!$B$3:$I$204,CAPEX!E$2,FALSE))/VLOOKUP($B113,Barrelmiles!$B$4:$I$205,CAPEX!E$2,FALSE)</f>
        <v>0.10164232331900512</v>
      </c>
      <c r="F113">
        <f>(VLOOKUP($B113,Property!$B$3:$I$204,CAPEX!F$2,FALSE)-VLOOKUP($B113,Accdper!$B$3:$I$204,CAPEX!F$2,FALSE))/VLOOKUP($B113,Barrelmiles!$B$4:$I$205,CAPEX!F$2,FALSE)</f>
        <v>9.3225530635593107E-2</v>
      </c>
      <c r="G113">
        <f>(VLOOKUP($B113,Property!$B$3:$I$204,CAPEX!G$2,FALSE)-VLOOKUP($B113,Accdper!$B$3:$I$204,CAPEX!G$2,FALSE))/VLOOKUP($B113,Barrelmiles!$B$4:$I$205,CAPEX!G$2,FALSE)</f>
        <v>9.184273451406523E-2</v>
      </c>
      <c r="H113">
        <f>(VLOOKUP($B113,Property!$B$3:$I$204,CAPEX!H$2,FALSE)-VLOOKUP($B113,Accdper!$B$3:$I$204,CAPEX!H$2,FALSE))/VLOOKUP($B113,Barrelmiles!$B$4:$I$205,CAPEX!H$2,FALSE)</f>
        <v>0.18521207753792435</v>
      </c>
      <c r="J113" s="34">
        <f t="shared" si="2"/>
        <v>-0.21463249920685115</v>
      </c>
      <c r="K113" s="34">
        <f t="shared" si="2"/>
        <v>-6.6657964971983549E-2</v>
      </c>
      <c r="L113" s="34">
        <f t="shared" si="2"/>
        <v>-0.14394610789340589</v>
      </c>
      <c r="M113" s="34">
        <f t="shared" si="2"/>
        <v>-0.15664378838664939</v>
      </c>
      <c r="N113" s="34">
        <f t="shared" si="2"/>
        <v>0.70073067710653647</v>
      </c>
    </row>
    <row r="114" spans="1:14" ht="15" customHeight="1" x14ac:dyDescent="0.35">
      <c r="A114" s="33" t="s">
        <v>144</v>
      </c>
      <c r="B114" s="50">
        <v>272</v>
      </c>
      <c r="C114">
        <f>(VLOOKUP($B114,Property!$B$3:$I$204,CAPEX!C$2,FALSE)-VLOOKUP($B114,Accdper!$B$3:$I$204,CAPEX!C$2,FALSE))/VLOOKUP($B114,Barrelmiles!$B$4:$I$205,CAPEX!C$2,FALSE)</f>
        <v>4.0896463269369361E-2</v>
      </c>
      <c r="D114">
        <f>(VLOOKUP($B114,Property!$B$3:$I$204,CAPEX!D$2,FALSE)-VLOOKUP($B114,Accdper!$B$3:$I$204,CAPEX!D$2,FALSE))/VLOOKUP($B114,Barrelmiles!$B$4:$I$205,CAPEX!D$2,FALSE)</f>
        <v>4.2622436147640982E-2</v>
      </c>
      <c r="E114">
        <f>(VLOOKUP($B114,Property!$B$3:$I$204,CAPEX!E$2,FALSE)-VLOOKUP($B114,Accdper!$B$3:$I$204,CAPEX!E$2,FALSE))/VLOOKUP($B114,Barrelmiles!$B$4:$I$205,CAPEX!E$2,FALSE)</f>
        <v>3.277311275196422E-2</v>
      </c>
      <c r="F114">
        <f>(VLOOKUP($B114,Property!$B$3:$I$204,CAPEX!F$2,FALSE)-VLOOKUP($B114,Accdper!$B$3:$I$204,CAPEX!F$2,FALSE))/VLOOKUP($B114,Barrelmiles!$B$4:$I$205,CAPEX!F$2,FALSE)</f>
        <v>2.7339544643900961E-2</v>
      </c>
      <c r="G114">
        <f>(VLOOKUP($B114,Property!$B$3:$I$204,CAPEX!G$2,FALSE)-VLOOKUP($B114,Accdper!$B$3:$I$204,CAPEX!G$2,FALSE))/VLOOKUP($B114,Barrelmiles!$B$4:$I$205,CAPEX!G$2,FALSE)</f>
        <v>2.7031784243946689E-2</v>
      </c>
      <c r="H114">
        <f>(VLOOKUP($B114,Property!$B$3:$I$204,CAPEX!H$2,FALSE)-VLOOKUP($B114,Accdper!$B$3:$I$204,CAPEX!H$2,FALSE))/VLOOKUP($B114,Barrelmiles!$B$4:$I$205,CAPEX!H$2,FALSE)</f>
        <v>2.8162281644099209E-2</v>
      </c>
      <c r="J114" s="34">
        <f t="shared" si="2"/>
        <v>4.2203475320183509E-2</v>
      </c>
      <c r="K114" s="34">
        <f t="shared" si="2"/>
        <v>-0.19863210331660561</v>
      </c>
      <c r="L114" s="34">
        <f t="shared" si="2"/>
        <v>-0.33149366819752024</v>
      </c>
      <c r="M114" s="34">
        <f t="shared" si="2"/>
        <v>-0.33901902309012233</v>
      </c>
      <c r="N114" s="34">
        <f t="shared" si="2"/>
        <v>-0.31137610950352768</v>
      </c>
    </row>
    <row r="115" spans="1:14" ht="15" customHeight="1" x14ac:dyDescent="0.35">
      <c r="A115" s="33" t="s">
        <v>146</v>
      </c>
      <c r="B115" s="50">
        <v>274</v>
      </c>
      <c r="C115">
        <f>(VLOOKUP($B115,Property!$B$3:$I$204,CAPEX!C$2,FALSE)-VLOOKUP($B115,Accdper!$B$3:$I$204,CAPEX!C$2,FALSE))/VLOOKUP($B115,Barrelmiles!$B$4:$I$205,CAPEX!C$2,FALSE)</f>
        <v>2.6094281154699157E-2</v>
      </c>
      <c r="D115">
        <f>(VLOOKUP($B115,Property!$B$3:$I$204,CAPEX!D$2,FALSE)-VLOOKUP($B115,Accdper!$B$3:$I$204,CAPEX!D$2,FALSE))/VLOOKUP($B115,Barrelmiles!$B$4:$I$205,CAPEX!D$2,FALSE)</f>
        <v>1.5153300308968646E-2</v>
      </c>
      <c r="E115">
        <f>(VLOOKUP($B115,Property!$B$3:$I$204,CAPEX!E$2,FALSE)-VLOOKUP($B115,Accdper!$B$3:$I$204,CAPEX!E$2,FALSE))/VLOOKUP($B115,Barrelmiles!$B$4:$I$205,CAPEX!E$2,FALSE)</f>
        <v>1.4341143980004661E-2</v>
      </c>
      <c r="F115">
        <f>(VLOOKUP($B115,Property!$B$3:$I$204,CAPEX!F$2,FALSE)-VLOOKUP($B115,Accdper!$B$3:$I$204,CAPEX!F$2,FALSE))/VLOOKUP($B115,Barrelmiles!$B$4:$I$205,CAPEX!F$2,FALSE)</f>
        <v>1.2297880392234865E-2</v>
      </c>
      <c r="G115">
        <f>(VLOOKUP($B115,Property!$B$3:$I$204,CAPEX!G$2,FALSE)-VLOOKUP($B115,Accdper!$B$3:$I$204,CAPEX!G$2,FALSE))/VLOOKUP($B115,Barrelmiles!$B$4:$I$205,CAPEX!G$2,FALSE)</f>
        <v>1.2000290166709237E-2</v>
      </c>
      <c r="H115">
        <f>(VLOOKUP($B115,Property!$B$3:$I$204,CAPEX!H$2,FALSE)-VLOOKUP($B115,Accdper!$B$3:$I$204,CAPEX!H$2,FALSE))/VLOOKUP($B115,Barrelmiles!$B$4:$I$205,CAPEX!H$2,FALSE)</f>
        <v>1.1674242503238652E-2</v>
      </c>
      <c r="J115" s="34">
        <f t="shared" si="2"/>
        <v>-0.41928653948607503</v>
      </c>
      <c r="K115" s="34">
        <f t="shared" si="2"/>
        <v>-0.45041045986346118</v>
      </c>
      <c r="L115" s="34">
        <f t="shared" si="2"/>
        <v>-0.52871357829988674</v>
      </c>
      <c r="M115" s="34">
        <f t="shared" si="2"/>
        <v>-0.54011800150516198</v>
      </c>
      <c r="N115" s="34">
        <f t="shared" si="2"/>
        <v>-0.55261298695954653</v>
      </c>
    </row>
    <row r="116" spans="1:14" ht="15" customHeight="1" x14ac:dyDescent="0.35">
      <c r="A116" s="33" t="s">
        <v>147</v>
      </c>
      <c r="B116" s="50">
        <v>275</v>
      </c>
      <c r="C116">
        <f>(VLOOKUP($B116,Property!$B$3:$I$204,CAPEX!C$2,FALSE)-VLOOKUP($B116,Accdper!$B$3:$I$204,CAPEX!C$2,FALSE))/VLOOKUP($B116,Barrelmiles!$B$4:$I$205,CAPEX!C$2,FALSE)</f>
        <v>4.4850435465346179E-2</v>
      </c>
      <c r="D116">
        <f>(VLOOKUP($B116,Property!$B$3:$I$204,CAPEX!D$2,FALSE)-VLOOKUP($B116,Accdper!$B$3:$I$204,CAPEX!D$2,FALSE))/VLOOKUP($B116,Barrelmiles!$B$4:$I$205,CAPEX!D$2,FALSE)</f>
        <v>3.1503585271060168E-2</v>
      </c>
      <c r="E116">
        <f>(VLOOKUP($B116,Property!$B$3:$I$204,CAPEX!E$2,FALSE)-VLOOKUP($B116,Accdper!$B$3:$I$204,CAPEX!E$2,FALSE))/VLOOKUP($B116,Barrelmiles!$B$4:$I$205,CAPEX!E$2,FALSE)</f>
        <v>2.7616095280424295E-2</v>
      </c>
      <c r="F116">
        <f>(VLOOKUP($B116,Property!$B$3:$I$204,CAPEX!F$2,FALSE)-VLOOKUP($B116,Accdper!$B$3:$I$204,CAPEX!F$2,FALSE))/VLOOKUP($B116,Barrelmiles!$B$4:$I$205,CAPEX!F$2,FALSE)</f>
        <v>2.7175289137367682E-2</v>
      </c>
      <c r="G116">
        <f>(VLOOKUP($B116,Property!$B$3:$I$204,CAPEX!G$2,FALSE)-VLOOKUP($B116,Accdper!$B$3:$I$204,CAPEX!G$2,FALSE))/VLOOKUP($B116,Barrelmiles!$B$4:$I$205,CAPEX!G$2,FALSE)</f>
        <v>3.7053131669570097E-2</v>
      </c>
      <c r="H116">
        <f>(VLOOKUP($B116,Property!$B$3:$I$204,CAPEX!H$2,FALSE)-VLOOKUP($B116,Accdper!$B$3:$I$204,CAPEX!H$2,FALSE))/VLOOKUP($B116,Barrelmiles!$B$4:$I$205,CAPEX!H$2,FALSE)</f>
        <v>4.8522186959212496E-2</v>
      </c>
      <c r="J116" s="34">
        <f t="shared" si="2"/>
        <v>-0.29758574372368124</v>
      </c>
      <c r="K116" s="34">
        <f t="shared" si="2"/>
        <v>-0.38426249391130324</v>
      </c>
      <c r="L116" s="34">
        <f t="shared" si="2"/>
        <v>-0.39409085206397276</v>
      </c>
      <c r="M116" s="34">
        <f t="shared" si="2"/>
        <v>-0.17385123945565015</v>
      </c>
      <c r="N116" s="34">
        <f t="shared" si="2"/>
        <v>8.186657399800068E-2</v>
      </c>
    </row>
    <row r="117" spans="1:14" ht="15" customHeight="1" x14ac:dyDescent="0.35">
      <c r="A117" s="33" t="s">
        <v>149</v>
      </c>
      <c r="B117" s="50">
        <v>277</v>
      </c>
      <c r="C117">
        <f>(VLOOKUP($B117,Property!$B$3:$I$204,CAPEX!C$2,FALSE)-VLOOKUP($B117,Accdper!$B$3:$I$204,CAPEX!C$2,FALSE))/VLOOKUP($B117,Barrelmiles!$B$4:$I$205,CAPEX!C$2,FALSE)</f>
        <v>0.12210351731538771</v>
      </c>
      <c r="D117">
        <f>(VLOOKUP($B117,Property!$B$3:$I$204,CAPEX!D$2,FALSE)-VLOOKUP($B117,Accdper!$B$3:$I$204,CAPEX!D$2,FALSE))/VLOOKUP($B117,Barrelmiles!$B$4:$I$205,CAPEX!D$2,FALSE)</f>
        <v>0.10190165029647243</v>
      </c>
      <c r="E117">
        <f>(VLOOKUP($B117,Property!$B$3:$I$204,CAPEX!E$2,FALSE)-VLOOKUP($B117,Accdper!$B$3:$I$204,CAPEX!E$2,FALSE))/VLOOKUP($B117,Barrelmiles!$B$4:$I$205,CAPEX!E$2,FALSE)</f>
        <v>9.2994148102999843E-2</v>
      </c>
      <c r="F117">
        <f>(VLOOKUP($B117,Property!$B$3:$I$204,CAPEX!F$2,FALSE)-VLOOKUP($B117,Accdper!$B$3:$I$204,CAPEX!F$2,FALSE))/VLOOKUP($B117,Barrelmiles!$B$4:$I$205,CAPEX!F$2,FALSE)</f>
        <v>8.9692361281194843E-2</v>
      </c>
      <c r="G117">
        <f>(VLOOKUP($B117,Property!$B$3:$I$204,CAPEX!G$2,FALSE)-VLOOKUP($B117,Accdper!$B$3:$I$204,CAPEX!G$2,FALSE))/VLOOKUP($B117,Barrelmiles!$B$4:$I$205,CAPEX!G$2,FALSE)</f>
        <v>0.1017455069553258</v>
      </c>
      <c r="H117">
        <f>(VLOOKUP($B117,Property!$B$3:$I$204,CAPEX!H$2,FALSE)-VLOOKUP($B117,Accdper!$B$3:$I$204,CAPEX!H$2,FALSE))/VLOOKUP($B117,Barrelmiles!$B$4:$I$205,CAPEX!H$2,FALSE)</f>
        <v>9.6650831377118454E-2</v>
      </c>
      <c r="J117" s="34">
        <f t="shared" ref="J117:N123" si="3">IF(ISERROR((D117-$C117)/$C117),0,(D117-$C117)/$C117)</f>
        <v>-0.16544869028412015</v>
      </c>
      <c r="K117" s="34">
        <f t="shared" si="3"/>
        <v>-0.23839910473012599</v>
      </c>
      <c r="L117" s="34">
        <f t="shared" si="3"/>
        <v>-0.26543998687995496</v>
      </c>
      <c r="M117" s="34">
        <f t="shared" si="3"/>
        <v>-0.16672746868935898</v>
      </c>
      <c r="N117" s="34">
        <f t="shared" si="3"/>
        <v>-0.20845170145693798</v>
      </c>
    </row>
    <row r="118" spans="1:14" ht="16.8" x14ac:dyDescent="0.35">
      <c r="A118" s="33" t="s">
        <v>150</v>
      </c>
      <c r="B118" s="50">
        <v>278</v>
      </c>
      <c r="C118">
        <f>(VLOOKUP($B118,Property!$B$3:$I$204,CAPEX!C$2,FALSE)-VLOOKUP($B118,Accdper!$B$3:$I$204,CAPEX!C$2,FALSE))/VLOOKUP($B118,Barrelmiles!$B$4:$I$205,CAPEX!C$2,FALSE)</f>
        <v>9.7036097087420767E-2</v>
      </c>
      <c r="D118">
        <f>(VLOOKUP($B118,Property!$B$3:$I$204,CAPEX!D$2,FALSE)-VLOOKUP($B118,Accdper!$B$3:$I$204,CAPEX!D$2,FALSE))/VLOOKUP($B118,Barrelmiles!$B$4:$I$205,CAPEX!D$2,FALSE)</f>
        <v>4.4283308197606834E-2</v>
      </c>
      <c r="E118">
        <f>(VLOOKUP($B118,Property!$B$3:$I$204,CAPEX!E$2,FALSE)-VLOOKUP($B118,Accdper!$B$3:$I$204,CAPEX!E$2,FALSE))/VLOOKUP($B118,Barrelmiles!$B$4:$I$205,CAPEX!E$2,FALSE)</f>
        <v>3.4279717649084579E-2</v>
      </c>
      <c r="F118">
        <f>(VLOOKUP($B118,Property!$B$3:$I$204,CAPEX!F$2,FALSE)-VLOOKUP($B118,Accdper!$B$3:$I$204,CAPEX!F$2,FALSE))/VLOOKUP($B118,Barrelmiles!$B$4:$I$205,CAPEX!F$2,FALSE)</f>
        <v>2.1250601596952121E-2</v>
      </c>
      <c r="G118">
        <f>(VLOOKUP($B118,Property!$B$3:$I$204,CAPEX!G$2,FALSE)-VLOOKUP($B118,Accdper!$B$3:$I$204,CAPEX!G$2,FALSE))/VLOOKUP($B118,Barrelmiles!$B$4:$I$205,CAPEX!G$2,FALSE)</f>
        <v>2.5994533960456985E-2</v>
      </c>
      <c r="H118">
        <f>(VLOOKUP($B118,Property!$B$3:$I$204,CAPEX!H$2,FALSE)-VLOOKUP($B118,Accdper!$B$3:$I$204,CAPEX!H$2,FALSE))/VLOOKUP($B118,Barrelmiles!$B$4:$I$205,CAPEX!H$2,FALSE)</f>
        <v>2.09329628678907E-2</v>
      </c>
      <c r="J118" s="34">
        <f t="shared" si="3"/>
        <v>-0.54364087667590788</v>
      </c>
      <c r="K118" s="34">
        <f t="shared" si="3"/>
        <v>-0.64673231222189775</v>
      </c>
      <c r="L118" s="34">
        <f t="shared" si="3"/>
        <v>-0.78100312940443961</v>
      </c>
      <c r="M118" s="34">
        <f t="shared" si="3"/>
        <v>-0.73211480324648404</v>
      </c>
      <c r="N118" s="34">
        <f t="shared" si="3"/>
        <v>-0.78427653732783598</v>
      </c>
    </row>
    <row r="119" spans="1:14" ht="16.8" x14ac:dyDescent="0.35">
      <c r="A119" s="33" t="s">
        <v>151</v>
      </c>
      <c r="B119" s="50">
        <v>279</v>
      </c>
      <c r="C119">
        <f>(VLOOKUP($B119,Property!$B$3:$I$204,CAPEX!C$2,FALSE)-VLOOKUP($B119,Accdper!$B$3:$I$204,CAPEX!C$2,FALSE))/VLOOKUP($B119,Barrelmiles!$B$4:$I$205,CAPEX!C$2,FALSE)</f>
        <v>0.34439162058417261</v>
      </c>
      <c r="D119">
        <f>(VLOOKUP($B119,Property!$B$3:$I$204,CAPEX!D$2,FALSE)-VLOOKUP($B119,Accdper!$B$3:$I$204,CAPEX!D$2,FALSE))/VLOOKUP($B119,Barrelmiles!$B$4:$I$205,CAPEX!D$2,FALSE)</f>
        <v>8.2136313547170089E-2</v>
      </c>
      <c r="E119">
        <f>(VLOOKUP($B119,Property!$B$3:$I$204,CAPEX!E$2,FALSE)-VLOOKUP($B119,Accdper!$B$3:$I$204,CAPEX!E$2,FALSE))/VLOOKUP($B119,Barrelmiles!$B$4:$I$205,CAPEX!E$2,FALSE)</f>
        <v>4.4758110431210092E-2</v>
      </c>
      <c r="F119">
        <f>(VLOOKUP($B119,Property!$B$3:$I$204,CAPEX!F$2,FALSE)-VLOOKUP($B119,Accdper!$B$3:$I$204,CAPEX!F$2,FALSE))/VLOOKUP($B119,Barrelmiles!$B$4:$I$205,CAPEX!F$2,FALSE)</f>
        <v>3.0276176173008387E-2</v>
      </c>
      <c r="G119">
        <f>(VLOOKUP($B119,Property!$B$3:$I$204,CAPEX!G$2,FALSE)-VLOOKUP($B119,Accdper!$B$3:$I$204,CAPEX!G$2,FALSE))/VLOOKUP($B119,Barrelmiles!$B$4:$I$205,CAPEX!G$2,FALSE)</f>
        <v>2.882557974440015E-2</v>
      </c>
      <c r="H119">
        <f>(VLOOKUP($B119,Property!$B$3:$I$204,CAPEX!H$2,FALSE)-VLOOKUP($B119,Accdper!$B$3:$I$204,CAPEX!H$2,FALSE))/VLOOKUP($B119,Barrelmiles!$B$4:$I$205,CAPEX!H$2,FALSE)</f>
        <v>2.9386257561463784E-2</v>
      </c>
      <c r="J119" s="34">
        <f t="shared" si="3"/>
        <v>-0.7615031590842809</v>
      </c>
      <c r="K119" s="34">
        <f t="shared" si="3"/>
        <v>-0.87003716770085937</v>
      </c>
      <c r="L119" s="34">
        <f t="shared" si="3"/>
        <v>-0.9120879418562724</v>
      </c>
      <c r="M119" s="34">
        <f t="shared" si="3"/>
        <v>-0.91629999680159202</v>
      </c>
      <c r="N119" s="34">
        <f t="shared" si="3"/>
        <v>-0.91467197282089063</v>
      </c>
    </row>
    <row r="120" spans="1:14" ht="16.8" x14ac:dyDescent="0.35">
      <c r="A120" s="33" t="s">
        <v>152</v>
      </c>
      <c r="B120" s="50">
        <v>280</v>
      </c>
      <c r="C120">
        <f>(VLOOKUP($B120,Property!$B$3:$I$204,CAPEX!C$2,FALSE)-VLOOKUP($B120,Accdper!$B$3:$I$204,CAPEX!C$2,FALSE))/VLOOKUP($B120,Barrelmiles!$B$4:$I$205,CAPEX!C$2,FALSE)</f>
        <v>3.896677818462678E-2</v>
      </c>
      <c r="D120">
        <f>(VLOOKUP($B120,Property!$B$3:$I$204,CAPEX!D$2,FALSE)-VLOOKUP($B120,Accdper!$B$3:$I$204,CAPEX!D$2,FALSE))/VLOOKUP($B120,Barrelmiles!$B$4:$I$205,CAPEX!D$2,FALSE)</f>
        <v>1.267253865268728E-2</v>
      </c>
      <c r="E120">
        <f>(VLOOKUP($B120,Property!$B$3:$I$204,CAPEX!E$2,FALSE)-VLOOKUP($B120,Accdper!$B$3:$I$204,CAPEX!E$2,FALSE))/VLOOKUP($B120,Barrelmiles!$B$4:$I$205,CAPEX!E$2,FALSE)</f>
        <v>1.2393569128461436E-2</v>
      </c>
      <c r="F120">
        <f>(VLOOKUP($B120,Property!$B$3:$I$204,CAPEX!F$2,FALSE)-VLOOKUP($B120,Accdper!$B$3:$I$204,CAPEX!F$2,FALSE))/VLOOKUP($B120,Barrelmiles!$B$4:$I$205,CAPEX!F$2,FALSE)</f>
        <v>1.599538619082521E-2</v>
      </c>
      <c r="G120">
        <f>(VLOOKUP($B120,Property!$B$3:$I$204,CAPEX!G$2,FALSE)-VLOOKUP($B120,Accdper!$B$3:$I$204,CAPEX!G$2,FALSE))/VLOOKUP($B120,Barrelmiles!$B$4:$I$205,CAPEX!G$2,FALSE)</f>
        <v>1.124337570263121E-2</v>
      </c>
      <c r="H120">
        <f>(VLOOKUP($B120,Property!$B$3:$I$204,CAPEX!H$2,FALSE)-VLOOKUP($B120,Accdper!$B$3:$I$204,CAPEX!H$2,FALSE))/VLOOKUP($B120,Barrelmiles!$B$4:$I$205,CAPEX!H$2,FALSE)</f>
        <v>1.2868164662133908E-2</v>
      </c>
      <c r="J120" s="34">
        <f t="shared" si="3"/>
        <v>-0.67478608078286373</v>
      </c>
      <c r="K120" s="34">
        <f t="shared" si="3"/>
        <v>-0.68194524397834455</v>
      </c>
      <c r="L120" s="34">
        <f t="shared" si="3"/>
        <v>-0.58951222205135423</v>
      </c>
      <c r="M120" s="34">
        <f t="shared" si="3"/>
        <v>-0.71146252714659997</v>
      </c>
      <c r="N120" s="34">
        <f t="shared" si="3"/>
        <v>-0.6697657527352191</v>
      </c>
    </row>
    <row r="121" spans="1:14" ht="16.8" x14ac:dyDescent="0.35">
      <c r="A121" s="33" t="s">
        <v>159</v>
      </c>
      <c r="B121" s="50">
        <v>289</v>
      </c>
      <c r="C121">
        <f>(VLOOKUP($B121,Property!$B$3:$I$204,CAPEX!C$2,FALSE)-VLOOKUP($B121,Accdper!$B$3:$I$204,CAPEX!C$2,FALSE))/VLOOKUP($B121,Barrelmiles!$B$4:$I$205,CAPEX!C$2,FALSE)</f>
        <v>1.241569866535659E-2</v>
      </c>
      <c r="D121">
        <f>(VLOOKUP($B121,Property!$B$3:$I$204,CAPEX!D$2,FALSE)-VLOOKUP($B121,Accdper!$B$3:$I$204,CAPEX!D$2,FALSE))/VLOOKUP($B121,Barrelmiles!$B$4:$I$205,CAPEX!D$2,FALSE)</f>
        <v>1.0438963397260883E-2</v>
      </c>
      <c r="E121">
        <f>(VLOOKUP($B121,Property!$B$3:$I$204,CAPEX!E$2,FALSE)-VLOOKUP($B121,Accdper!$B$3:$I$204,CAPEX!E$2,FALSE))/VLOOKUP($B121,Barrelmiles!$B$4:$I$205,CAPEX!E$2,FALSE)</f>
        <v>1.0804793079074287E-2</v>
      </c>
      <c r="F121">
        <f>(VLOOKUP($B121,Property!$B$3:$I$204,CAPEX!F$2,FALSE)-VLOOKUP($B121,Accdper!$B$3:$I$204,CAPEX!F$2,FALSE))/VLOOKUP($B121,Barrelmiles!$B$4:$I$205,CAPEX!F$2,FALSE)</f>
        <v>9.3916310046549146E-3</v>
      </c>
      <c r="G121">
        <f>(VLOOKUP($B121,Property!$B$3:$I$204,CAPEX!G$2,FALSE)-VLOOKUP($B121,Accdper!$B$3:$I$204,CAPEX!G$2,FALSE))/VLOOKUP($B121,Barrelmiles!$B$4:$I$205,CAPEX!G$2,FALSE)</f>
        <v>8.4275298734152824E-3</v>
      </c>
      <c r="H121">
        <f>(VLOOKUP($B121,Property!$B$3:$I$204,CAPEX!H$2,FALSE)-VLOOKUP($B121,Accdper!$B$3:$I$204,CAPEX!H$2,FALSE))/VLOOKUP($B121,Barrelmiles!$B$4:$I$205,CAPEX!H$2,FALSE)</f>
        <v>7.6476369692878941E-3</v>
      </c>
      <c r="J121" s="34">
        <f t="shared" si="3"/>
        <v>-0.15921256800564704</v>
      </c>
      <c r="K121" s="34">
        <f t="shared" si="3"/>
        <v>-0.12974747774583142</v>
      </c>
      <c r="L121" s="34">
        <f t="shared" si="3"/>
        <v>-0.24356806187151625</v>
      </c>
      <c r="M121" s="34">
        <f t="shared" si="3"/>
        <v>-0.32121984428226008</v>
      </c>
      <c r="N121" s="34">
        <f t="shared" si="3"/>
        <v>-0.38403490810976065</v>
      </c>
    </row>
    <row r="122" spans="1:14" ht="16.8" x14ac:dyDescent="0.35">
      <c r="A122" s="33" t="s">
        <v>161</v>
      </c>
      <c r="B122" s="50">
        <v>292</v>
      </c>
      <c r="C122">
        <f>(VLOOKUP($B122,Property!$B$3:$I$204,CAPEX!C$2,FALSE)-VLOOKUP($B122,Accdper!$B$3:$I$204,CAPEX!C$2,FALSE))/VLOOKUP($B122,Barrelmiles!$B$4:$I$205,CAPEX!C$2,FALSE)</f>
        <v>0.12324453428941848</v>
      </c>
      <c r="D122">
        <f>(VLOOKUP($B122,Property!$B$3:$I$204,CAPEX!D$2,FALSE)-VLOOKUP($B122,Accdper!$B$3:$I$204,CAPEX!D$2,FALSE))/VLOOKUP($B122,Barrelmiles!$B$4:$I$205,CAPEX!D$2,FALSE)</f>
        <v>0.10692484922834322</v>
      </c>
      <c r="E122">
        <f>(VLOOKUP($B122,Property!$B$3:$I$204,CAPEX!E$2,FALSE)-VLOOKUP($B122,Accdper!$B$3:$I$204,CAPEX!E$2,FALSE))/VLOOKUP($B122,Barrelmiles!$B$4:$I$205,CAPEX!E$2,FALSE)</f>
        <v>0.12137083783178114</v>
      </c>
      <c r="F122">
        <f>(VLOOKUP($B122,Property!$B$3:$I$204,CAPEX!F$2,FALSE)-VLOOKUP($B122,Accdper!$B$3:$I$204,CAPEX!F$2,FALSE))/VLOOKUP($B122,Barrelmiles!$B$4:$I$205,CAPEX!F$2,FALSE)</f>
        <v>0.10951912447945154</v>
      </c>
      <c r="G122">
        <f>(VLOOKUP($B122,Property!$B$3:$I$204,CAPEX!G$2,FALSE)-VLOOKUP($B122,Accdper!$B$3:$I$204,CAPEX!G$2,FALSE))/VLOOKUP($B122,Barrelmiles!$B$4:$I$205,CAPEX!G$2,FALSE)</f>
        <v>1.5915160748338694E-2</v>
      </c>
      <c r="H122">
        <f>(VLOOKUP($B122,Property!$B$3:$I$204,CAPEX!H$2,FALSE)-VLOOKUP($B122,Accdper!$B$3:$I$204,CAPEX!H$2,FALSE))/VLOOKUP($B122,Barrelmiles!$B$4:$I$205,CAPEX!H$2,FALSE)</f>
        <v>7.0281636624518848E-2</v>
      </c>
      <c r="J122" s="34">
        <f t="shared" si="3"/>
        <v>-0.13241711005821399</v>
      </c>
      <c r="K122" s="34">
        <f t="shared" si="3"/>
        <v>-1.5203079539716436E-2</v>
      </c>
      <c r="L122" s="34">
        <f t="shared" si="3"/>
        <v>-0.11136729015288567</v>
      </c>
      <c r="M122" s="34">
        <f t="shared" si="3"/>
        <v>-0.87086518002522784</v>
      </c>
      <c r="N122" s="34">
        <f t="shared" si="3"/>
        <v>-0.42973830823625347</v>
      </c>
    </row>
    <row r="123" spans="1:14" ht="16.8" x14ac:dyDescent="0.35">
      <c r="A123" s="33" t="s">
        <v>168</v>
      </c>
      <c r="B123" s="50">
        <v>299</v>
      </c>
      <c r="C123">
        <f>(VLOOKUP($B123,Property!$B$3:$I$204,CAPEX!C$2,FALSE)-VLOOKUP($B123,Accdper!$B$3:$I$204,CAPEX!C$2,FALSE))/VLOOKUP($B123,Barrelmiles!$B$4:$I$205,CAPEX!C$2,FALSE)</f>
        <v>3.5270855344466362E-2</v>
      </c>
      <c r="D123">
        <f>(VLOOKUP($B123,Property!$B$3:$I$204,CAPEX!D$2,FALSE)-VLOOKUP($B123,Accdper!$B$3:$I$204,CAPEX!D$2,FALSE))/VLOOKUP($B123,Barrelmiles!$B$4:$I$205,CAPEX!D$2,FALSE)</f>
        <v>2.1923473936496567E-2</v>
      </c>
      <c r="E123">
        <f>(VLOOKUP($B123,Property!$B$3:$I$204,CAPEX!E$2,FALSE)-VLOOKUP($B123,Accdper!$B$3:$I$204,CAPEX!E$2,FALSE))/VLOOKUP($B123,Barrelmiles!$B$4:$I$205,CAPEX!E$2,FALSE)</f>
        <v>1.1291667004439072E-2</v>
      </c>
      <c r="F123">
        <f>(VLOOKUP($B123,Property!$B$3:$I$204,CAPEX!F$2,FALSE)-VLOOKUP($B123,Accdper!$B$3:$I$204,CAPEX!F$2,FALSE))/VLOOKUP($B123,Barrelmiles!$B$4:$I$205,CAPEX!F$2,FALSE)</f>
        <v>1.2869658546508568E-2</v>
      </c>
      <c r="G123">
        <f>(VLOOKUP($B123,Property!$B$3:$I$204,CAPEX!G$2,FALSE)-VLOOKUP($B123,Accdper!$B$3:$I$204,CAPEX!G$2,FALSE))/VLOOKUP($B123,Barrelmiles!$B$4:$I$205,CAPEX!G$2,FALSE)</f>
        <v>1.5225476529371779E-2</v>
      </c>
      <c r="H123">
        <f>(VLOOKUP($B123,Property!$B$3:$I$204,CAPEX!H$2,FALSE)-VLOOKUP($B123,Accdper!$B$3:$I$204,CAPEX!H$2,FALSE))/VLOOKUP($B123,Barrelmiles!$B$4:$I$205,CAPEX!H$2,FALSE)</f>
        <v>2.1565850109158232E-2</v>
      </c>
      <c r="J123" s="34">
        <f t="shared" si="3"/>
        <v>-0.37842522608581602</v>
      </c>
      <c r="K123" s="34">
        <f t="shared" si="3"/>
        <v>-0.67985843002215085</v>
      </c>
      <c r="L123" s="34">
        <f t="shared" si="3"/>
        <v>-0.63511918208902507</v>
      </c>
      <c r="M123" s="34">
        <f t="shared" si="3"/>
        <v>-0.56832698326493802</v>
      </c>
      <c r="N123" s="34">
        <f t="shared" si="3"/>
        <v>-0.38856458403009231</v>
      </c>
    </row>
    <row r="129" spans="9:9" x14ac:dyDescent="0.35">
      <c r="I129" s="30"/>
    </row>
    <row r="130" spans="9:9" x14ac:dyDescent="0.35">
      <c r="I130" s="30"/>
    </row>
    <row r="138" spans="9:9" x14ac:dyDescent="0.35">
      <c r="I138" s="30"/>
    </row>
    <row r="139" spans="9:9" x14ac:dyDescent="0.35">
      <c r="I139" s="30"/>
    </row>
    <row r="148" spans="9:9" x14ac:dyDescent="0.35">
      <c r="I148" s="30"/>
    </row>
  </sheetData>
  <mergeCells count="1">
    <mergeCell ref="J1:N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2"/>
  <sheetViews>
    <sheetView workbookViewId="0">
      <selection activeCell="A3" sqref="A3"/>
    </sheetView>
  </sheetViews>
  <sheetFormatPr defaultColWidth="10.33203125" defaultRowHeight="15" x14ac:dyDescent="0.35"/>
  <cols>
    <col min="1" max="1" width="50.6640625" bestFit="1" customWidth="1"/>
    <col min="2" max="2" width="5.109375" bestFit="1" customWidth="1"/>
    <col min="9" max="9" width="1.6640625" customWidth="1"/>
    <col min="10" max="10" width="12" bestFit="1" customWidth="1"/>
    <col min="11" max="11" width="1.6640625" customWidth="1"/>
  </cols>
  <sheetData>
    <row r="1" spans="1:13" ht="19.2" x14ac:dyDescent="0.35">
      <c r="C1" s="76" t="s">
        <v>242</v>
      </c>
      <c r="D1" s="76"/>
      <c r="E1" s="76"/>
      <c r="F1" s="76"/>
      <c r="G1" s="76"/>
      <c r="H1" s="76"/>
      <c r="J1" s="25" t="s">
        <v>243</v>
      </c>
    </row>
    <row r="2" spans="1:13" x14ac:dyDescent="0.35">
      <c r="C2">
        <v>3</v>
      </c>
      <c r="D2">
        <v>4</v>
      </c>
      <c r="E2">
        <v>5</v>
      </c>
      <c r="F2">
        <v>6</v>
      </c>
      <c r="G2">
        <v>7</v>
      </c>
      <c r="H2">
        <v>8</v>
      </c>
    </row>
    <row r="3" spans="1:13" ht="19.2" x14ac:dyDescent="0.35">
      <c r="A3" s="25" t="s">
        <v>244</v>
      </c>
      <c r="B3" s="25" t="s">
        <v>245</v>
      </c>
      <c r="C3" s="40">
        <v>2009</v>
      </c>
      <c r="D3" s="40">
        <v>2010</v>
      </c>
      <c r="E3" s="40">
        <v>2011</v>
      </c>
      <c r="F3" s="40">
        <v>2012</v>
      </c>
      <c r="G3" s="40">
        <v>2013</v>
      </c>
      <c r="H3" s="40">
        <v>2014</v>
      </c>
      <c r="I3" s="25"/>
      <c r="J3" s="25" t="s">
        <v>246</v>
      </c>
      <c r="K3" s="25"/>
      <c r="L3" s="25" t="s">
        <v>247</v>
      </c>
      <c r="M3" s="25" t="s">
        <v>248</v>
      </c>
    </row>
    <row r="4" spans="1:13" ht="15" customHeight="1" x14ac:dyDescent="0.35">
      <c r="A4" s="33" t="s">
        <v>2</v>
      </c>
      <c r="B4" s="50">
        <v>15</v>
      </c>
      <c r="C4">
        <f>VLOOKUP($B4,Expenses!$B$3:$I$204,Ratio!C$2,FALSE)/VLOOKUP($B4,Revenues!$B$3:$I$204,Ratio!C$2,FALSE)</f>
        <v>0.61006017528781964</v>
      </c>
      <c r="D4">
        <f>VLOOKUP($B4,Expenses!$B$3:$I$204,Ratio!D$2,FALSE)/VLOOKUP($B4,Revenues!$B$3:$I$204,Ratio!D$2,FALSE)</f>
        <v>0.6378388120788876</v>
      </c>
      <c r="E4">
        <f>VLOOKUP($B4,Expenses!$B$3:$I$204,Ratio!E$2,FALSE)/VLOOKUP($B4,Revenues!$B$3:$I$204,Ratio!E$2,FALSE)</f>
        <v>0.63118100867078497</v>
      </c>
      <c r="F4">
        <f>VLOOKUP($B4,Expenses!$B$3:$I$204,Ratio!F$2,FALSE)/VLOOKUP($B4,Revenues!$B$3:$I$204,Ratio!F$2,FALSE)</f>
        <v>0.60825267105031922</v>
      </c>
      <c r="G4">
        <f>VLOOKUP($B4,Expenses!$B$3:$I$204,Ratio!G$2,FALSE)/VLOOKUP($B4,Revenues!$B$3:$I$204,Ratio!G$2,FALSE)</f>
        <v>0.58053639571711557</v>
      </c>
      <c r="H4">
        <f>VLOOKUP($B4,Expenses!$B$3:$I$204,Ratio!H$2,FALSE)/VLOOKUP($B4,Revenues!$B$3:$I$204,Ratio!H$2,FALSE)</f>
        <v>0.57360803298706875</v>
      </c>
      <c r="J4">
        <f>(C4+H4)/2</f>
        <v>0.59183410413744419</v>
      </c>
      <c r="L4" s="33">
        <f>MIN(1,J4)</f>
        <v>0.59183410413744419</v>
      </c>
      <c r="M4" s="33">
        <f>1-L4</f>
        <v>0.40816589586255581</v>
      </c>
    </row>
    <row r="5" spans="1:13" ht="15" customHeight="1" x14ac:dyDescent="0.35">
      <c r="A5" s="33" t="s">
        <v>4</v>
      </c>
      <c r="B5" s="50">
        <v>22</v>
      </c>
      <c r="C5">
        <f>VLOOKUP($B5,Expenses!$B$3:$I$204,Ratio!C$2,FALSE)/VLOOKUP($B5,Revenues!$B$3:$I$204,Ratio!C$2,FALSE)</f>
        <v>1.692303027210061</v>
      </c>
      <c r="D5">
        <f>VLOOKUP($B5,Expenses!$B$3:$I$204,Ratio!D$2,FALSE)/VLOOKUP($B5,Revenues!$B$3:$I$204,Ratio!D$2,FALSE)</f>
        <v>1.2631619096221283</v>
      </c>
      <c r="E5">
        <f>VLOOKUP($B5,Expenses!$B$3:$I$204,Ratio!E$2,FALSE)/VLOOKUP($B5,Revenues!$B$3:$I$204,Ratio!E$2,FALSE)</f>
        <v>1.3156135882297486</v>
      </c>
      <c r="F5">
        <f>VLOOKUP($B5,Expenses!$B$3:$I$204,Ratio!F$2,FALSE)/VLOOKUP($B5,Revenues!$B$3:$I$204,Ratio!F$2,FALSE)</f>
        <v>1.0443709239499577</v>
      </c>
      <c r="G5">
        <f>VLOOKUP($B5,Expenses!$B$3:$I$204,Ratio!G$2,FALSE)/VLOOKUP($B5,Revenues!$B$3:$I$204,Ratio!G$2,FALSE)</f>
        <v>1.3459867649722599</v>
      </c>
      <c r="H5">
        <f>VLOOKUP($B5,Expenses!$B$3:$I$204,Ratio!H$2,FALSE)/VLOOKUP($B5,Revenues!$B$3:$I$204,Ratio!H$2,FALSE)</f>
        <v>1.4966001281032082</v>
      </c>
      <c r="J5">
        <f t="shared" ref="J5:J68" si="0">(C5+H5)/2</f>
        <v>1.5944515776566346</v>
      </c>
      <c r="L5" s="33">
        <f t="shared" ref="L5:L68" si="1">MIN(1,J5)</f>
        <v>1</v>
      </c>
      <c r="M5" s="33">
        <f t="shared" ref="M5:M68" si="2">1-L5</f>
        <v>0</v>
      </c>
    </row>
    <row r="6" spans="1:13" ht="15" customHeight="1" x14ac:dyDescent="0.35">
      <c r="A6" s="33" t="s">
        <v>5</v>
      </c>
      <c r="B6" s="50">
        <v>27</v>
      </c>
      <c r="C6">
        <f>VLOOKUP($B6,Expenses!$B$3:$I$204,Ratio!C$2,FALSE)/VLOOKUP($B6,Revenues!$B$3:$I$204,Ratio!C$2,FALSE)</f>
        <v>0.59078091456523174</v>
      </c>
      <c r="D6">
        <f>VLOOKUP($B6,Expenses!$B$3:$I$204,Ratio!D$2,FALSE)/VLOOKUP($B6,Revenues!$B$3:$I$204,Ratio!D$2,FALSE)</f>
        <v>0.26868940754237886</v>
      </c>
      <c r="E6">
        <f>VLOOKUP($B6,Expenses!$B$3:$I$204,Ratio!E$2,FALSE)/VLOOKUP($B6,Revenues!$B$3:$I$204,Ratio!E$2,FALSE)</f>
        <v>0.80153178551154136</v>
      </c>
      <c r="F6">
        <f>VLOOKUP($B6,Expenses!$B$3:$I$204,Ratio!F$2,FALSE)/VLOOKUP($B6,Revenues!$B$3:$I$204,Ratio!F$2,FALSE)</f>
        <v>1.2061841860730012</v>
      </c>
      <c r="G6">
        <f>VLOOKUP($B6,Expenses!$B$3:$I$204,Ratio!G$2,FALSE)/VLOOKUP($B6,Revenues!$B$3:$I$204,Ratio!G$2,FALSE)</f>
        <v>0.9380184356608815</v>
      </c>
      <c r="H6">
        <f>VLOOKUP($B6,Expenses!$B$3:$I$204,Ratio!H$2,FALSE)/VLOOKUP($B6,Revenues!$B$3:$I$204,Ratio!H$2,FALSE)</f>
        <v>1.814685712317613</v>
      </c>
      <c r="J6">
        <f t="shared" si="0"/>
        <v>1.2027333134414224</v>
      </c>
      <c r="L6" s="33">
        <f t="shared" si="1"/>
        <v>1</v>
      </c>
      <c r="M6" s="33">
        <f t="shared" si="2"/>
        <v>0</v>
      </c>
    </row>
    <row r="7" spans="1:13" ht="15" customHeight="1" x14ac:dyDescent="0.35">
      <c r="A7" s="33" t="s">
        <v>6</v>
      </c>
      <c r="B7" s="50">
        <v>30</v>
      </c>
      <c r="C7">
        <f>VLOOKUP($B7,Expenses!$B$3:$I$204,Ratio!C$2,FALSE)/VLOOKUP($B7,Revenues!$B$3:$I$204,Ratio!C$2,FALSE)</f>
        <v>0.53996699885964405</v>
      </c>
      <c r="D7">
        <f>VLOOKUP($B7,Expenses!$B$3:$I$204,Ratio!D$2,FALSE)/VLOOKUP($B7,Revenues!$B$3:$I$204,Ratio!D$2,FALSE)</f>
        <v>0.5481640395829549</v>
      </c>
      <c r="E7">
        <f>VLOOKUP($B7,Expenses!$B$3:$I$204,Ratio!E$2,FALSE)/VLOOKUP($B7,Revenues!$B$3:$I$204,Ratio!E$2,FALSE)</f>
        <v>0.89565744485373111</v>
      </c>
      <c r="F7">
        <f>VLOOKUP($B7,Expenses!$B$3:$I$204,Ratio!F$2,FALSE)/VLOOKUP($B7,Revenues!$B$3:$I$204,Ratio!F$2,FALSE)</f>
        <v>0.72787077509415765</v>
      </c>
      <c r="G7">
        <f>VLOOKUP($B7,Expenses!$B$3:$I$204,Ratio!G$2,FALSE)/VLOOKUP($B7,Revenues!$B$3:$I$204,Ratio!G$2,FALSE)</f>
        <v>0.61066350128278113</v>
      </c>
      <c r="H7">
        <f>VLOOKUP($B7,Expenses!$B$3:$I$204,Ratio!H$2,FALSE)/VLOOKUP($B7,Revenues!$B$3:$I$204,Ratio!H$2,FALSE)</f>
        <v>0.5031757184898491</v>
      </c>
      <c r="J7">
        <f t="shared" si="0"/>
        <v>0.52157135867474658</v>
      </c>
      <c r="L7" s="33">
        <f t="shared" si="1"/>
        <v>0.52157135867474658</v>
      </c>
      <c r="M7" s="33">
        <f t="shared" si="2"/>
        <v>0.47842864132525342</v>
      </c>
    </row>
    <row r="8" spans="1:13" ht="15" customHeight="1" x14ac:dyDescent="0.35">
      <c r="A8" s="33" t="s">
        <v>7</v>
      </c>
      <c r="B8" s="50">
        <v>31</v>
      </c>
      <c r="C8">
        <f>VLOOKUP($B8,Expenses!$B$3:$I$204,Ratio!C$2,FALSE)/VLOOKUP($B8,Revenues!$B$3:$I$204,Ratio!C$2,FALSE)</f>
        <v>1.7697854019734307</v>
      </c>
      <c r="D8">
        <f>VLOOKUP($B8,Expenses!$B$3:$I$204,Ratio!D$2,FALSE)/VLOOKUP($B8,Revenues!$B$3:$I$204,Ratio!D$2,FALSE)</f>
        <v>1.3654324011327843</v>
      </c>
      <c r="E8">
        <f>VLOOKUP($B8,Expenses!$B$3:$I$204,Ratio!E$2,FALSE)/VLOOKUP($B8,Revenues!$B$3:$I$204,Ratio!E$2,FALSE)</f>
        <v>1.2287946421710174</v>
      </c>
      <c r="F8">
        <f>VLOOKUP($B8,Expenses!$B$3:$I$204,Ratio!F$2,FALSE)/VLOOKUP($B8,Revenues!$B$3:$I$204,Ratio!F$2,FALSE)</f>
        <v>0.7094226893980311</v>
      </c>
      <c r="G8">
        <f>VLOOKUP($B8,Expenses!$B$3:$I$204,Ratio!G$2,FALSE)/VLOOKUP($B8,Revenues!$B$3:$I$204,Ratio!G$2,FALSE)</f>
        <v>0.49880037385617843</v>
      </c>
      <c r="H8">
        <f>VLOOKUP($B8,Expenses!$B$3:$I$204,Ratio!H$2,FALSE)/VLOOKUP($B8,Revenues!$B$3:$I$204,Ratio!H$2,FALSE)</f>
        <v>0.63844432977527577</v>
      </c>
      <c r="J8">
        <f t="shared" si="0"/>
        <v>1.2041148658743532</v>
      </c>
      <c r="L8" s="33">
        <f t="shared" si="1"/>
        <v>1</v>
      </c>
      <c r="M8" s="33">
        <f t="shared" si="2"/>
        <v>0</v>
      </c>
    </row>
    <row r="9" spans="1:13" ht="15" customHeight="1" x14ac:dyDescent="0.35">
      <c r="A9" s="33" t="s">
        <v>10</v>
      </c>
      <c r="B9" s="50">
        <v>34</v>
      </c>
      <c r="C9">
        <f>VLOOKUP($B9,Expenses!$B$3:$I$204,Ratio!C$2,FALSE)/VLOOKUP($B9,Revenues!$B$3:$I$204,Ratio!C$2,FALSE)</f>
        <v>0.59157982706545031</v>
      </c>
      <c r="D9">
        <f>VLOOKUP($B9,Expenses!$B$3:$I$204,Ratio!D$2,FALSE)/VLOOKUP($B9,Revenues!$B$3:$I$204,Ratio!D$2,FALSE)</f>
        <v>0.52594727442807654</v>
      </c>
      <c r="E9">
        <f>VLOOKUP($B9,Expenses!$B$3:$I$204,Ratio!E$2,FALSE)/VLOOKUP($B9,Revenues!$B$3:$I$204,Ratio!E$2,FALSE)</f>
        <v>0.52032108423599588</v>
      </c>
      <c r="F9">
        <f>VLOOKUP($B9,Expenses!$B$3:$I$204,Ratio!F$2,FALSE)/VLOOKUP($B9,Revenues!$B$3:$I$204,Ratio!F$2,FALSE)</f>
        <v>0.52091188712563929</v>
      </c>
      <c r="G9">
        <f>VLOOKUP($B9,Expenses!$B$3:$I$204,Ratio!G$2,FALSE)/VLOOKUP($B9,Revenues!$B$3:$I$204,Ratio!G$2,FALSE)</f>
        <v>0.48917484181192133</v>
      </c>
      <c r="H9">
        <f>VLOOKUP($B9,Expenses!$B$3:$I$204,Ratio!H$2,FALSE)/VLOOKUP($B9,Revenues!$B$3:$I$204,Ratio!H$2,FALSE)</f>
        <v>0.56612665348653424</v>
      </c>
      <c r="J9">
        <f t="shared" si="0"/>
        <v>0.57885324027599228</v>
      </c>
      <c r="L9" s="33">
        <f t="shared" si="1"/>
        <v>0.57885324027599228</v>
      </c>
      <c r="M9" s="33">
        <f t="shared" si="2"/>
        <v>0.42114675972400772</v>
      </c>
    </row>
    <row r="10" spans="1:13" ht="15" customHeight="1" x14ac:dyDescent="0.35">
      <c r="A10" s="33" t="s">
        <v>11</v>
      </c>
      <c r="B10" s="50">
        <v>36</v>
      </c>
      <c r="C10">
        <f>VLOOKUP($B10,Expenses!$B$3:$I$204,Ratio!C$2,FALSE)/VLOOKUP($B10,Revenues!$B$3:$I$204,Ratio!C$2,FALSE)</f>
        <v>0.40184580856504748</v>
      </c>
      <c r="D10">
        <f>VLOOKUP($B10,Expenses!$B$3:$I$204,Ratio!D$2,FALSE)/VLOOKUP($B10,Revenues!$B$3:$I$204,Ratio!D$2,FALSE)</f>
        <v>0.45055711481343036</v>
      </c>
      <c r="E10">
        <f>VLOOKUP($B10,Expenses!$B$3:$I$204,Ratio!E$2,FALSE)/VLOOKUP($B10,Revenues!$B$3:$I$204,Ratio!E$2,FALSE)</f>
        <v>0.51005780024833858</v>
      </c>
      <c r="F10">
        <f>VLOOKUP($B10,Expenses!$B$3:$I$204,Ratio!F$2,FALSE)/VLOOKUP($B10,Revenues!$B$3:$I$204,Ratio!F$2,FALSE)</f>
        <v>0.48419524548674547</v>
      </c>
      <c r="G10">
        <f>VLOOKUP($B10,Expenses!$B$3:$I$204,Ratio!G$2,FALSE)/VLOOKUP($B10,Revenues!$B$3:$I$204,Ratio!G$2,FALSE)</f>
        <v>0.55642381113767803</v>
      </c>
      <c r="H10">
        <f>VLOOKUP($B10,Expenses!$B$3:$I$204,Ratio!H$2,FALSE)/VLOOKUP($B10,Revenues!$B$3:$I$204,Ratio!H$2,FALSE)</f>
        <v>0.57112022536205509</v>
      </c>
      <c r="J10">
        <f t="shared" si="0"/>
        <v>0.48648301696355128</v>
      </c>
      <c r="L10" s="33">
        <f t="shared" si="1"/>
        <v>0.48648301696355128</v>
      </c>
      <c r="M10" s="33">
        <f t="shared" si="2"/>
        <v>0.51351698303644877</v>
      </c>
    </row>
    <row r="11" spans="1:13" ht="15" customHeight="1" x14ac:dyDescent="0.35">
      <c r="A11" s="33" t="s">
        <v>12</v>
      </c>
      <c r="B11" s="50">
        <v>40</v>
      </c>
      <c r="C11">
        <f>VLOOKUP($B11,Expenses!$B$3:$I$204,Ratio!C$2,FALSE)/VLOOKUP($B11,Revenues!$B$3:$I$204,Ratio!C$2,FALSE)</f>
        <v>0.64584446212854374</v>
      </c>
      <c r="D11">
        <f>VLOOKUP($B11,Expenses!$B$3:$I$204,Ratio!D$2,FALSE)/VLOOKUP($B11,Revenues!$B$3:$I$204,Ratio!D$2,FALSE)</f>
        <v>0.58129669382509885</v>
      </c>
      <c r="E11">
        <f>VLOOKUP($B11,Expenses!$B$3:$I$204,Ratio!E$2,FALSE)/VLOOKUP($B11,Revenues!$B$3:$I$204,Ratio!E$2,FALSE)</f>
        <v>0.77489726531500447</v>
      </c>
      <c r="F11">
        <f>VLOOKUP($B11,Expenses!$B$3:$I$204,Ratio!F$2,FALSE)/VLOOKUP($B11,Revenues!$B$3:$I$204,Ratio!F$2,FALSE)</f>
        <v>1.6835233762360562</v>
      </c>
      <c r="G11">
        <f>VLOOKUP($B11,Expenses!$B$3:$I$204,Ratio!G$2,FALSE)/VLOOKUP($B11,Revenues!$B$3:$I$204,Ratio!G$2,FALSE)</f>
        <v>0.67005782215742204</v>
      </c>
      <c r="H11">
        <f>VLOOKUP($B11,Expenses!$B$3:$I$204,Ratio!H$2,FALSE)/VLOOKUP($B11,Revenues!$B$3:$I$204,Ratio!H$2,FALSE)</f>
        <v>0.67594409011521062</v>
      </c>
      <c r="J11">
        <f t="shared" si="0"/>
        <v>0.66089427612187723</v>
      </c>
      <c r="L11" s="33">
        <f t="shared" si="1"/>
        <v>0.66089427612187723</v>
      </c>
      <c r="M11" s="33">
        <f t="shared" si="2"/>
        <v>0.33910572387812277</v>
      </c>
    </row>
    <row r="12" spans="1:13" ht="15" customHeight="1" x14ac:dyDescent="0.35">
      <c r="A12" s="33" t="s">
        <v>13</v>
      </c>
      <c r="B12" s="50">
        <v>42</v>
      </c>
      <c r="C12">
        <f>VLOOKUP($B12,Expenses!$B$3:$I$204,Ratio!C$2,FALSE)/VLOOKUP($B12,Revenues!$B$3:$I$204,Ratio!C$2,FALSE)</f>
        <v>0.48579688784170888</v>
      </c>
      <c r="D12">
        <f>VLOOKUP($B12,Expenses!$B$3:$I$204,Ratio!D$2,FALSE)/VLOOKUP($B12,Revenues!$B$3:$I$204,Ratio!D$2,FALSE)</f>
        <v>0.46117831058085418</v>
      </c>
      <c r="E12">
        <f>VLOOKUP($B12,Expenses!$B$3:$I$204,Ratio!E$2,FALSE)/VLOOKUP($B12,Revenues!$B$3:$I$204,Ratio!E$2,FALSE)</f>
        <v>0.56828926443958783</v>
      </c>
      <c r="F12">
        <f>VLOOKUP($B12,Expenses!$B$3:$I$204,Ratio!F$2,FALSE)/VLOOKUP($B12,Revenues!$B$3:$I$204,Ratio!F$2,FALSE)</f>
        <v>0.51094397950819415</v>
      </c>
      <c r="G12">
        <f>VLOOKUP($B12,Expenses!$B$3:$I$204,Ratio!G$2,FALSE)/VLOOKUP($B12,Revenues!$B$3:$I$204,Ratio!G$2,FALSE)</f>
        <v>0.62612330075695521</v>
      </c>
      <c r="H12">
        <f>VLOOKUP($B12,Expenses!$B$3:$I$204,Ratio!H$2,FALSE)/VLOOKUP($B12,Revenues!$B$3:$I$204,Ratio!H$2,FALSE)</f>
        <v>0.51564530114260798</v>
      </c>
      <c r="J12">
        <f t="shared" si="0"/>
        <v>0.5007210944921584</v>
      </c>
      <c r="L12" s="33">
        <f t="shared" si="1"/>
        <v>0.5007210944921584</v>
      </c>
      <c r="M12" s="33">
        <f t="shared" si="2"/>
        <v>0.4992789055078416</v>
      </c>
    </row>
    <row r="13" spans="1:13" ht="15" customHeight="1" x14ac:dyDescent="0.35">
      <c r="A13" s="33" t="s">
        <v>14</v>
      </c>
      <c r="B13" s="50">
        <v>44</v>
      </c>
      <c r="C13">
        <f>VLOOKUP($B13,Expenses!$B$3:$I$204,Ratio!C$2,FALSE)/VLOOKUP($B13,Revenues!$B$3:$I$204,Ratio!C$2,FALSE)</f>
        <v>1.3714952928703004</v>
      </c>
      <c r="D13">
        <f>VLOOKUP($B13,Expenses!$B$3:$I$204,Ratio!D$2,FALSE)/VLOOKUP($B13,Revenues!$B$3:$I$204,Ratio!D$2,FALSE)</f>
        <v>1.4770251562178112</v>
      </c>
      <c r="E13">
        <f>VLOOKUP($B13,Expenses!$B$3:$I$204,Ratio!E$2,FALSE)/VLOOKUP($B13,Revenues!$B$3:$I$204,Ratio!E$2,FALSE)</f>
        <v>1.4307616474206084</v>
      </c>
      <c r="F13">
        <f>VLOOKUP($B13,Expenses!$B$3:$I$204,Ratio!F$2,FALSE)/VLOOKUP($B13,Revenues!$B$3:$I$204,Ratio!F$2,FALSE)</f>
        <v>1.494780542925449</v>
      </c>
      <c r="G13">
        <f>VLOOKUP($B13,Expenses!$B$3:$I$204,Ratio!G$2,FALSE)/VLOOKUP($B13,Revenues!$B$3:$I$204,Ratio!G$2,FALSE)</f>
        <v>1.6432818840054557</v>
      </c>
      <c r="H13">
        <f>VLOOKUP($B13,Expenses!$B$3:$I$204,Ratio!H$2,FALSE)/VLOOKUP($B13,Revenues!$B$3:$I$204,Ratio!H$2,FALSE)</f>
        <v>1.2322465310388491</v>
      </c>
      <c r="J13">
        <f t="shared" si="0"/>
        <v>1.3018709119545746</v>
      </c>
      <c r="L13" s="33">
        <f t="shared" si="1"/>
        <v>1</v>
      </c>
      <c r="M13" s="33">
        <f t="shared" si="2"/>
        <v>0</v>
      </c>
    </row>
    <row r="14" spans="1:13" ht="15" customHeight="1" x14ac:dyDescent="0.35">
      <c r="A14" s="33" t="s">
        <v>15</v>
      </c>
      <c r="B14" s="50">
        <v>45</v>
      </c>
      <c r="C14">
        <f>VLOOKUP($B14,Expenses!$B$3:$I$204,Ratio!C$2,FALSE)/VLOOKUP($B14,Revenues!$B$3:$I$204,Ratio!C$2,FALSE)</f>
        <v>0.76190752023253505</v>
      </c>
      <c r="D14">
        <f>VLOOKUP($B14,Expenses!$B$3:$I$204,Ratio!D$2,FALSE)/VLOOKUP($B14,Revenues!$B$3:$I$204,Ratio!D$2,FALSE)</f>
        <v>0.67625028903643514</v>
      </c>
      <c r="E14">
        <f>VLOOKUP($B14,Expenses!$B$3:$I$204,Ratio!E$2,FALSE)/VLOOKUP($B14,Revenues!$B$3:$I$204,Ratio!E$2,FALSE)</f>
        <v>0.7950012202747837</v>
      </c>
      <c r="F14">
        <f>VLOOKUP($B14,Expenses!$B$3:$I$204,Ratio!F$2,FALSE)/VLOOKUP($B14,Revenues!$B$3:$I$204,Ratio!F$2,FALSE)</f>
        <v>0.85170517212534125</v>
      </c>
      <c r="G14">
        <f>VLOOKUP($B14,Expenses!$B$3:$I$204,Ratio!G$2,FALSE)/VLOOKUP($B14,Revenues!$B$3:$I$204,Ratio!G$2,FALSE)</f>
        <v>0.67010283344381549</v>
      </c>
      <c r="H14">
        <f>VLOOKUP($B14,Expenses!$B$3:$I$204,Ratio!H$2,FALSE)/VLOOKUP($B14,Revenues!$B$3:$I$204,Ratio!H$2,FALSE)</f>
        <v>0.68035269121875708</v>
      </c>
      <c r="J14">
        <f t="shared" si="0"/>
        <v>0.72113010572564606</v>
      </c>
      <c r="L14" s="33">
        <f t="shared" si="1"/>
        <v>0.72113010572564606</v>
      </c>
      <c r="M14" s="33">
        <f t="shared" si="2"/>
        <v>0.27886989427435394</v>
      </c>
    </row>
    <row r="15" spans="1:13" ht="15" customHeight="1" x14ac:dyDescent="0.35">
      <c r="A15" s="33" t="s">
        <v>16</v>
      </c>
      <c r="B15" s="50">
        <v>46</v>
      </c>
      <c r="C15">
        <f>VLOOKUP($B15,Expenses!$B$3:$I$204,Ratio!C$2,FALSE)/VLOOKUP($B15,Revenues!$B$3:$I$204,Ratio!C$2,FALSE)</f>
        <v>0.25630621324872765</v>
      </c>
      <c r="D15">
        <f>VLOOKUP($B15,Expenses!$B$3:$I$204,Ratio!D$2,FALSE)/VLOOKUP($B15,Revenues!$B$3:$I$204,Ratio!D$2,FALSE)</f>
        <v>0.82241318149654952</v>
      </c>
      <c r="E15">
        <f>VLOOKUP($B15,Expenses!$B$3:$I$204,Ratio!E$2,FALSE)/VLOOKUP($B15,Revenues!$B$3:$I$204,Ratio!E$2,FALSE)</f>
        <v>0.77406385255888155</v>
      </c>
      <c r="F15">
        <f>VLOOKUP($B15,Expenses!$B$3:$I$204,Ratio!F$2,FALSE)/VLOOKUP($B15,Revenues!$B$3:$I$204,Ratio!F$2,FALSE)</f>
        <v>0.74667545227206833</v>
      </c>
      <c r="G15">
        <f>VLOOKUP($B15,Expenses!$B$3:$I$204,Ratio!G$2,FALSE)/VLOOKUP($B15,Revenues!$B$3:$I$204,Ratio!G$2,FALSE)</f>
        <v>0.40601453900082146</v>
      </c>
      <c r="H15">
        <f>VLOOKUP($B15,Expenses!$B$3:$I$204,Ratio!H$2,FALSE)/VLOOKUP($B15,Revenues!$B$3:$I$204,Ratio!H$2,FALSE)</f>
        <v>0.45077460124318397</v>
      </c>
      <c r="J15">
        <f t="shared" si="0"/>
        <v>0.35354040724595581</v>
      </c>
      <c r="L15" s="33">
        <f t="shared" si="1"/>
        <v>0.35354040724595581</v>
      </c>
      <c r="M15" s="33">
        <f t="shared" si="2"/>
        <v>0.64645959275404419</v>
      </c>
    </row>
    <row r="16" spans="1:13" ht="15" customHeight="1" x14ac:dyDescent="0.35">
      <c r="A16" s="33" t="s">
        <v>17</v>
      </c>
      <c r="B16" s="50">
        <v>47</v>
      </c>
      <c r="C16">
        <f>VLOOKUP($B16,Expenses!$B$3:$I$204,Ratio!C$2,FALSE)/VLOOKUP($B16,Revenues!$B$3:$I$204,Ratio!C$2,FALSE)</f>
        <v>0.58567471377087121</v>
      </c>
      <c r="D16">
        <f>VLOOKUP($B16,Expenses!$B$3:$I$204,Ratio!D$2,FALSE)/VLOOKUP($B16,Revenues!$B$3:$I$204,Ratio!D$2,FALSE)</f>
        <v>0.43560230613767109</v>
      </c>
      <c r="E16">
        <f>VLOOKUP($B16,Expenses!$B$3:$I$204,Ratio!E$2,FALSE)/VLOOKUP($B16,Revenues!$B$3:$I$204,Ratio!E$2,FALSE)</f>
        <v>0.56357049506134971</v>
      </c>
      <c r="F16">
        <f>VLOOKUP($B16,Expenses!$B$3:$I$204,Ratio!F$2,FALSE)/VLOOKUP($B16,Revenues!$B$3:$I$204,Ratio!F$2,FALSE)</f>
        <v>0.55292118155660952</v>
      </c>
      <c r="G16">
        <f>VLOOKUP($B16,Expenses!$B$3:$I$204,Ratio!G$2,FALSE)/VLOOKUP($B16,Revenues!$B$3:$I$204,Ratio!G$2,FALSE)</f>
        <v>0.19324436634020778</v>
      </c>
      <c r="H16">
        <f>VLOOKUP($B16,Expenses!$B$3:$I$204,Ratio!H$2,FALSE)/VLOOKUP($B16,Revenues!$B$3:$I$204,Ratio!H$2,FALSE)</f>
        <v>0.12212830736341193</v>
      </c>
      <c r="J16">
        <f t="shared" si="0"/>
        <v>0.35390151056714159</v>
      </c>
      <c r="L16" s="33">
        <f t="shared" si="1"/>
        <v>0.35390151056714159</v>
      </c>
      <c r="M16" s="33">
        <f t="shared" si="2"/>
        <v>0.64609848943285841</v>
      </c>
    </row>
    <row r="17" spans="1:13" ht="15" customHeight="1" x14ac:dyDescent="0.35">
      <c r="A17" s="33" t="s">
        <v>18</v>
      </c>
      <c r="B17" s="50">
        <v>48</v>
      </c>
      <c r="C17">
        <f>VLOOKUP($B17,Expenses!$B$3:$I$204,Ratio!C$2,FALSE)/VLOOKUP($B17,Revenues!$B$3:$I$204,Ratio!C$2,FALSE)</f>
        <v>0.42710501263980588</v>
      </c>
      <c r="D17">
        <f>VLOOKUP($B17,Expenses!$B$3:$I$204,Ratio!D$2,FALSE)/VLOOKUP($B17,Revenues!$B$3:$I$204,Ratio!D$2,FALSE)</f>
        <v>0.41318685538261746</v>
      </c>
      <c r="E17">
        <f>VLOOKUP($B17,Expenses!$B$3:$I$204,Ratio!E$2,FALSE)/VLOOKUP($B17,Revenues!$B$3:$I$204,Ratio!E$2,FALSE)</f>
        <v>0.36682553979070143</v>
      </c>
      <c r="F17">
        <f>VLOOKUP($B17,Expenses!$B$3:$I$204,Ratio!F$2,FALSE)/VLOOKUP($B17,Revenues!$B$3:$I$204,Ratio!F$2,FALSE)</f>
        <v>0.36014275243308813</v>
      </c>
      <c r="G17">
        <f>VLOOKUP($B17,Expenses!$B$3:$I$204,Ratio!G$2,FALSE)/VLOOKUP($B17,Revenues!$B$3:$I$204,Ratio!G$2,FALSE)</f>
        <v>0.41070879031856988</v>
      </c>
      <c r="H17">
        <f>VLOOKUP($B17,Expenses!$B$3:$I$204,Ratio!H$2,FALSE)/VLOOKUP($B17,Revenues!$B$3:$I$204,Ratio!H$2,FALSE)</f>
        <v>0.34644253012116222</v>
      </c>
      <c r="J17">
        <f t="shared" si="0"/>
        <v>0.38677377138048408</v>
      </c>
      <c r="L17" s="33">
        <f t="shared" si="1"/>
        <v>0.38677377138048408</v>
      </c>
      <c r="M17" s="33">
        <f t="shared" si="2"/>
        <v>0.61322622861951592</v>
      </c>
    </row>
    <row r="18" spans="1:13" ht="15" customHeight="1" x14ac:dyDescent="0.35">
      <c r="A18" s="33" t="s">
        <v>19</v>
      </c>
      <c r="B18" s="50">
        <v>49</v>
      </c>
      <c r="C18">
        <f>VLOOKUP($B18,Expenses!$B$3:$I$204,Ratio!C$2,FALSE)/VLOOKUP($B18,Revenues!$B$3:$I$204,Ratio!C$2,FALSE)</f>
        <v>1.9519735944929497</v>
      </c>
      <c r="D18">
        <f>VLOOKUP($B18,Expenses!$B$3:$I$204,Ratio!D$2,FALSE)/VLOOKUP($B18,Revenues!$B$3:$I$204,Ratio!D$2,FALSE)</f>
        <v>1.4503714509658532</v>
      </c>
      <c r="E18">
        <f>VLOOKUP($B18,Expenses!$B$3:$I$204,Ratio!E$2,FALSE)/VLOOKUP($B18,Revenues!$B$3:$I$204,Ratio!E$2,FALSE)</f>
        <v>1.1222633840789766</v>
      </c>
      <c r="F18">
        <f>VLOOKUP($B18,Expenses!$B$3:$I$204,Ratio!F$2,FALSE)/VLOOKUP($B18,Revenues!$B$3:$I$204,Ratio!F$2,FALSE)</f>
        <v>1.2252077583311658</v>
      </c>
      <c r="G18">
        <f>VLOOKUP($B18,Expenses!$B$3:$I$204,Ratio!G$2,FALSE)/VLOOKUP($B18,Revenues!$B$3:$I$204,Ratio!G$2,FALSE)</f>
        <v>0.93931084853671365</v>
      </c>
      <c r="H18">
        <f>VLOOKUP($B18,Expenses!$B$3:$I$204,Ratio!H$2,FALSE)/VLOOKUP($B18,Revenues!$B$3:$I$204,Ratio!H$2,FALSE)</f>
        <v>2.2239078523018141</v>
      </c>
      <c r="J18">
        <f t="shared" si="0"/>
        <v>2.0879407233973817</v>
      </c>
      <c r="L18" s="33">
        <f t="shared" si="1"/>
        <v>1</v>
      </c>
      <c r="M18" s="33">
        <f t="shared" si="2"/>
        <v>0</v>
      </c>
    </row>
    <row r="19" spans="1:13" ht="15" customHeight="1" x14ac:dyDescent="0.35">
      <c r="A19" s="33" t="s">
        <v>21</v>
      </c>
      <c r="B19" s="50">
        <v>54</v>
      </c>
      <c r="C19">
        <f>VLOOKUP($B19,Expenses!$B$3:$I$204,Ratio!C$2,FALSE)/VLOOKUP($B19,Revenues!$B$3:$I$204,Ratio!C$2,FALSE)</f>
        <v>0.56981762594994245</v>
      </c>
      <c r="D19">
        <f>VLOOKUP($B19,Expenses!$B$3:$I$204,Ratio!D$2,FALSE)/VLOOKUP($B19,Revenues!$B$3:$I$204,Ratio!D$2,FALSE)</f>
        <v>1.0768029291857644</v>
      </c>
      <c r="E19">
        <f>VLOOKUP($B19,Expenses!$B$3:$I$204,Ratio!E$2,FALSE)/VLOOKUP($B19,Revenues!$B$3:$I$204,Ratio!E$2,FALSE)</f>
        <v>0.58525047301389066</v>
      </c>
      <c r="F19">
        <f>VLOOKUP($B19,Expenses!$B$3:$I$204,Ratio!F$2,FALSE)/VLOOKUP($B19,Revenues!$B$3:$I$204,Ratio!F$2,FALSE)</f>
        <v>0.4894454951275975</v>
      </c>
      <c r="G19">
        <f>VLOOKUP($B19,Expenses!$B$3:$I$204,Ratio!G$2,FALSE)/VLOOKUP($B19,Revenues!$B$3:$I$204,Ratio!G$2,FALSE)</f>
        <v>0.30868820680994774</v>
      </c>
      <c r="H19">
        <f>VLOOKUP($B19,Expenses!$B$3:$I$204,Ratio!H$2,FALSE)/VLOOKUP($B19,Revenues!$B$3:$I$204,Ratio!H$2,FALSE)</f>
        <v>0.36727170088655098</v>
      </c>
      <c r="J19">
        <f t="shared" si="0"/>
        <v>0.46854466341824674</v>
      </c>
      <c r="L19" s="33">
        <f t="shared" si="1"/>
        <v>0.46854466341824674</v>
      </c>
      <c r="M19" s="33">
        <f t="shared" si="2"/>
        <v>0.53145533658175326</v>
      </c>
    </row>
    <row r="20" spans="1:13" ht="15" customHeight="1" x14ac:dyDescent="0.35">
      <c r="A20" s="33" t="s">
        <v>22</v>
      </c>
      <c r="B20" s="50">
        <v>55</v>
      </c>
      <c r="C20">
        <f>VLOOKUP($B20,Expenses!$B$3:$I$204,Ratio!C$2,FALSE)/VLOOKUP($B20,Revenues!$B$3:$I$204,Ratio!C$2,FALSE)</f>
        <v>0.69722574285311922</v>
      </c>
      <c r="D20">
        <f>VLOOKUP($B20,Expenses!$B$3:$I$204,Ratio!D$2,FALSE)/VLOOKUP($B20,Revenues!$B$3:$I$204,Ratio!D$2,FALSE)</f>
        <v>0.73037451172541212</v>
      </c>
      <c r="E20">
        <f>VLOOKUP($B20,Expenses!$B$3:$I$204,Ratio!E$2,FALSE)/VLOOKUP($B20,Revenues!$B$3:$I$204,Ratio!E$2,FALSE)</f>
        <v>0.79535858897332679</v>
      </c>
      <c r="F20">
        <f>VLOOKUP($B20,Expenses!$B$3:$I$204,Ratio!F$2,FALSE)/VLOOKUP($B20,Revenues!$B$3:$I$204,Ratio!F$2,FALSE)</f>
        <v>0.80006705255863331</v>
      </c>
      <c r="G20">
        <f>VLOOKUP($B20,Expenses!$B$3:$I$204,Ratio!G$2,FALSE)/VLOOKUP($B20,Revenues!$B$3:$I$204,Ratio!G$2,FALSE)</f>
        <v>0.93536547323102914</v>
      </c>
      <c r="H20">
        <f>VLOOKUP($B20,Expenses!$B$3:$I$204,Ratio!H$2,FALSE)/VLOOKUP($B20,Revenues!$B$3:$I$204,Ratio!H$2,FALSE)</f>
        <v>0.62324068472702143</v>
      </c>
      <c r="J20">
        <f t="shared" si="0"/>
        <v>0.66023321379007038</v>
      </c>
      <c r="L20" s="33">
        <f t="shared" si="1"/>
        <v>0.66023321379007038</v>
      </c>
      <c r="M20" s="33">
        <f t="shared" si="2"/>
        <v>0.33976678620992962</v>
      </c>
    </row>
    <row r="21" spans="1:13" ht="15" customHeight="1" x14ac:dyDescent="0.35">
      <c r="A21" s="33" t="s">
        <v>23</v>
      </c>
      <c r="B21" s="50">
        <v>56</v>
      </c>
      <c r="C21">
        <f>VLOOKUP($B21,Expenses!$B$3:$I$204,Ratio!C$2,FALSE)/VLOOKUP($B21,Revenues!$B$3:$I$204,Ratio!C$2,FALSE)</f>
        <v>0.46466973851328347</v>
      </c>
      <c r="D21">
        <f>VLOOKUP($B21,Expenses!$B$3:$I$204,Ratio!D$2,FALSE)/VLOOKUP($B21,Revenues!$B$3:$I$204,Ratio!D$2,FALSE)</f>
        <v>0.49717950615994355</v>
      </c>
      <c r="E21">
        <f>VLOOKUP($B21,Expenses!$B$3:$I$204,Ratio!E$2,FALSE)/VLOOKUP($B21,Revenues!$B$3:$I$204,Ratio!E$2,FALSE)</f>
        <v>0.4650947188233448</v>
      </c>
      <c r="F21">
        <f>VLOOKUP($B21,Expenses!$B$3:$I$204,Ratio!F$2,FALSE)/VLOOKUP($B21,Revenues!$B$3:$I$204,Ratio!F$2,FALSE)</f>
        <v>0.45829964441072735</v>
      </c>
      <c r="G21">
        <f>VLOOKUP($B21,Expenses!$B$3:$I$204,Ratio!G$2,FALSE)/VLOOKUP($B21,Revenues!$B$3:$I$204,Ratio!G$2,FALSE)</f>
        <v>0.51124753304713888</v>
      </c>
      <c r="H21">
        <f>VLOOKUP($B21,Expenses!$B$3:$I$204,Ratio!H$2,FALSE)/VLOOKUP($B21,Revenues!$B$3:$I$204,Ratio!H$2,FALSE)</f>
        <v>0.50848020380281367</v>
      </c>
      <c r="J21">
        <f t="shared" si="0"/>
        <v>0.4865749711580486</v>
      </c>
      <c r="L21" s="33">
        <f t="shared" si="1"/>
        <v>0.4865749711580486</v>
      </c>
      <c r="M21" s="33">
        <f t="shared" si="2"/>
        <v>0.5134250288419514</v>
      </c>
    </row>
    <row r="22" spans="1:13" ht="15" customHeight="1" x14ac:dyDescent="0.35">
      <c r="A22" s="33" t="s">
        <v>24</v>
      </c>
      <c r="B22" s="50">
        <v>58</v>
      </c>
      <c r="C22">
        <f>VLOOKUP($B22,Expenses!$B$3:$I$204,Ratio!C$2,FALSE)/VLOOKUP($B22,Revenues!$B$3:$I$204,Ratio!C$2,FALSE)</f>
        <v>1.2613788837778011</v>
      </c>
      <c r="D22">
        <f>VLOOKUP($B22,Expenses!$B$3:$I$204,Ratio!D$2,FALSE)/VLOOKUP($B22,Revenues!$B$3:$I$204,Ratio!D$2,FALSE)</f>
        <v>0.2101775869862291</v>
      </c>
      <c r="E22">
        <f>VLOOKUP($B22,Expenses!$B$3:$I$204,Ratio!E$2,FALSE)/VLOOKUP($B22,Revenues!$B$3:$I$204,Ratio!E$2,FALSE)</f>
        <v>-4.3872852252742067E-2</v>
      </c>
      <c r="F22">
        <f>VLOOKUP($B22,Expenses!$B$3:$I$204,Ratio!F$2,FALSE)/VLOOKUP($B22,Revenues!$B$3:$I$204,Ratio!F$2,FALSE)</f>
        <v>1.4554126817572411E-2</v>
      </c>
      <c r="G22">
        <f>VLOOKUP($B22,Expenses!$B$3:$I$204,Ratio!G$2,FALSE)/VLOOKUP($B22,Revenues!$B$3:$I$204,Ratio!G$2,FALSE)</f>
        <v>0.10776408849317816</v>
      </c>
      <c r="H22">
        <f>VLOOKUP($B22,Expenses!$B$3:$I$204,Ratio!H$2,FALSE)/VLOOKUP($B22,Revenues!$B$3:$I$204,Ratio!H$2,FALSE)</f>
        <v>7.8582085777400848E-2</v>
      </c>
      <c r="J22">
        <f t="shared" si="0"/>
        <v>0.66998048477760097</v>
      </c>
      <c r="L22" s="33">
        <f t="shared" si="1"/>
        <v>0.66998048477760097</v>
      </c>
      <c r="M22" s="33">
        <f t="shared" si="2"/>
        <v>0.33001951522239903</v>
      </c>
    </row>
    <row r="23" spans="1:13" ht="15" customHeight="1" x14ac:dyDescent="0.35">
      <c r="A23" s="33" t="s">
        <v>25</v>
      </c>
      <c r="B23" s="50">
        <v>59</v>
      </c>
      <c r="C23">
        <f>VLOOKUP($B23,Expenses!$B$3:$I$204,Ratio!C$2,FALSE)/VLOOKUP($B23,Revenues!$B$3:$I$204,Ratio!C$2,FALSE)</f>
        <v>0.82771064114575832</v>
      </c>
      <c r="D23">
        <f>VLOOKUP($B23,Expenses!$B$3:$I$204,Ratio!D$2,FALSE)/VLOOKUP($B23,Revenues!$B$3:$I$204,Ratio!D$2,FALSE)</f>
        <v>0.90924842751663826</v>
      </c>
      <c r="E23">
        <f>VLOOKUP($B23,Expenses!$B$3:$I$204,Ratio!E$2,FALSE)/VLOOKUP($B23,Revenues!$B$3:$I$204,Ratio!E$2,FALSE)</f>
        <v>0.80121127429535133</v>
      </c>
      <c r="F23">
        <f>VLOOKUP($B23,Expenses!$B$3:$I$204,Ratio!F$2,FALSE)/VLOOKUP($B23,Revenues!$B$3:$I$204,Ratio!F$2,FALSE)</f>
        <v>0.87202141216354501</v>
      </c>
      <c r="G23">
        <f>VLOOKUP($B23,Expenses!$B$3:$I$204,Ratio!G$2,FALSE)/VLOOKUP($B23,Revenues!$B$3:$I$204,Ratio!G$2,FALSE)</f>
        <v>0.72553824504281628</v>
      </c>
      <c r="H23">
        <f>VLOOKUP($B23,Expenses!$B$3:$I$204,Ratio!H$2,FALSE)/VLOOKUP($B23,Revenues!$B$3:$I$204,Ratio!H$2,FALSE)</f>
        <v>0.71361520773808806</v>
      </c>
      <c r="J23">
        <f t="shared" si="0"/>
        <v>0.77066292444192319</v>
      </c>
      <c r="L23" s="33">
        <f t="shared" si="1"/>
        <v>0.77066292444192319</v>
      </c>
      <c r="M23" s="33">
        <f t="shared" si="2"/>
        <v>0.22933707555807681</v>
      </c>
    </row>
    <row r="24" spans="1:13" ht="15" customHeight="1" x14ac:dyDescent="0.35">
      <c r="A24" s="33" t="s">
        <v>26</v>
      </c>
      <c r="B24" s="50">
        <v>66</v>
      </c>
      <c r="C24">
        <f>VLOOKUP($B24,Expenses!$B$3:$I$204,Ratio!C$2,FALSE)/VLOOKUP($B24,Revenues!$B$3:$I$204,Ratio!C$2,FALSE)</f>
        <v>0.80648267414831309</v>
      </c>
      <c r="D24">
        <f>VLOOKUP($B24,Expenses!$B$3:$I$204,Ratio!D$2,FALSE)/VLOOKUP($B24,Revenues!$B$3:$I$204,Ratio!D$2,FALSE)</f>
        <v>0.66965410124415181</v>
      </c>
      <c r="E24">
        <f>VLOOKUP($B24,Expenses!$B$3:$I$204,Ratio!E$2,FALSE)/VLOOKUP($B24,Revenues!$B$3:$I$204,Ratio!E$2,FALSE)</f>
        <v>0.83462079140327683</v>
      </c>
      <c r="F24">
        <f>VLOOKUP($B24,Expenses!$B$3:$I$204,Ratio!F$2,FALSE)/VLOOKUP($B24,Revenues!$B$3:$I$204,Ratio!F$2,FALSE)</f>
        <v>0.9261914360971063</v>
      </c>
      <c r="G24">
        <f>VLOOKUP($B24,Expenses!$B$3:$I$204,Ratio!G$2,FALSE)/VLOOKUP($B24,Revenues!$B$3:$I$204,Ratio!G$2,FALSE)</f>
        <v>0.74971099868132973</v>
      </c>
      <c r="H24">
        <f>VLOOKUP($B24,Expenses!$B$3:$I$204,Ratio!H$2,FALSE)/VLOOKUP($B24,Revenues!$B$3:$I$204,Ratio!H$2,FALSE)</f>
        <v>0.65207702610402196</v>
      </c>
      <c r="J24">
        <f t="shared" si="0"/>
        <v>0.72927985012616747</v>
      </c>
      <c r="L24" s="33">
        <f t="shared" si="1"/>
        <v>0.72927985012616747</v>
      </c>
      <c r="M24" s="33">
        <f t="shared" si="2"/>
        <v>0.27072014987383253</v>
      </c>
    </row>
    <row r="25" spans="1:13" ht="15" customHeight="1" x14ac:dyDescent="0.35">
      <c r="A25" s="33" t="s">
        <v>28</v>
      </c>
      <c r="B25" s="50">
        <v>71</v>
      </c>
      <c r="C25">
        <f>VLOOKUP($B25,Expenses!$B$3:$I$204,Ratio!C$2,FALSE)/VLOOKUP($B25,Revenues!$B$3:$I$204,Ratio!C$2,FALSE)</f>
        <v>0.57009870029839627</v>
      </c>
      <c r="D25">
        <f>VLOOKUP($B25,Expenses!$B$3:$I$204,Ratio!D$2,FALSE)/VLOOKUP($B25,Revenues!$B$3:$I$204,Ratio!D$2,FALSE)</f>
        <v>0.39906329798741313</v>
      </c>
      <c r="E25">
        <f>VLOOKUP($B25,Expenses!$B$3:$I$204,Ratio!E$2,FALSE)/VLOOKUP($B25,Revenues!$B$3:$I$204,Ratio!E$2,FALSE)</f>
        <v>0.3712436671941361</v>
      </c>
      <c r="F25">
        <f>VLOOKUP($B25,Expenses!$B$3:$I$204,Ratio!F$2,FALSE)/VLOOKUP($B25,Revenues!$B$3:$I$204,Ratio!F$2,FALSE)</f>
        <v>0.40161542319798738</v>
      </c>
      <c r="G25">
        <f>VLOOKUP($B25,Expenses!$B$3:$I$204,Ratio!G$2,FALSE)/VLOOKUP($B25,Revenues!$B$3:$I$204,Ratio!G$2,FALSE)</f>
        <v>0.3171873528753526</v>
      </c>
      <c r="H25">
        <f>VLOOKUP($B25,Expenses!$B$3:$I$204,Ratio!H$2,FALSE)/VLOOKUP($B25,Revenues!$B$3:$I$204,Ratio!H$2,FALSE)</f>
        <v>0.53034372571416422</v>
      </c>
      <c r="J25">
        <f t="shared" si="0"/>
        <v>0.55022121300628024</v>
      </c>
      <c r="L25" s="33">
        <f t="shared" si="1"/>
        <v>0.55022121300628024</v>
      </c>
      <c r="M25" s="33">
        <f t="shared" si="2"/>
        <v>0.44977878699371976</v>
      </c>
    </row>
    <row r="26" spans="1:13" ht="15" customHeight="1" x14ac:dyDescent="0.35">
      <c r="A26" s="33" t="s">
        <v>29</v>
      </c>
      <c r="B26" s="50">
        <v>75</v>
      </c>
      <c r="C26">
        <f>VLOOKUP($B26,Expenses!$B$3:$I$204,Ratio!C$2,FALSE)/VLOOKUP($B26,Revenues!$B$3:$I$204,Ratio!C$2,FALSE)</f>
        <v>0.61736011653584566</v>
      </c>
      <c r="D26">
        <f>VLOOKUP($B26,Expenses!$B$3:$I$204,Ratio!D$2,FALSE)/VLOOKUP($B26,Revenues!$B$3:$I$204,Ratio!D$2,FALSE)</f>
        <v>0.46072855918513655</v>
      </c>
      <c r="E26">
        <f>VLOOKUP($B26,Expenses!$B$3:$I$204,Ratio!E$2,FALSE)/VLOOKUP($B26,Revenues!$B$3:$I$204,Ratio!E$2,FALSE)</f>
        <v>0.556233308702343</v>
      </c>
      <c r="F26">
        <f>VLOOKUP($B26,Expenses!$B$3:$I$204,Ratio!F$2,FALSE)/VLOOKUP($B26,Revenues!$B$3:$I$204,Ratio!F$2,FALSE)</f>
        <v>0.48205880583711014</v>
      </c>
      <c r="G26">
        <f>VLOOKUP($B26,Expenses!$B$3:$I$204,Ratio!G$2,FALSE)/VLOOKUP($B26,Revenues!$B$3:$I$204,Ratio!G$2,FALSE)</f>
        <v>0.61476328942106317</v>
      </c>
      <c r="H26">
        <f>VLOOKUP($B26,Expenses!$B$3:$I$204,Ratio!H$2,FALSE)/VLOOKUP($B26,Revenues!$B$3:$I$204,Ratio!H$2,FALSE)</f>
        <v>0.51062864906835959</v>
      </c>
      <c r="J26">
        <f t="shared" si="0"/>
        <v>0.56399438280210257</v>
      </c>
      <c r="L26" s="33">
        <f t="shared" si="1"/>
        <v>0.56399438280210257</v>
      </c>
      <c r="M26" s="33">
        <f t="shared" si="2"/>
        <v>0.43600561719789743</v>
      </c>
    </row>
    <row r="27" spans="1:13" ht="15" customHeight="1" x14ac:dyDescent="0.35">
      <c r="A27" s="33" t="s">
        <v>30</v>
      </c>
      <c r="B27" s="50">
        <v>77</v>
      </c>
      <c r="C27">
        <f>VLOOKUP($B27,Expenses!$B$3:$I$204,Ratio!C$2,FALSE)/VLOOKUP($B27,Revenues!$B$3:$I$204,Ratio!C$2,FALSE)</f>
        <v>0.53541931321055958</v>
      </c>
      <c r="D27">
        <f>VLOOKUP($B27,Expenses!$B$3:$I$204,Ratio!D$2,FALSE)/VLOOKUP($B27,Revenues!$B$3:$I$204,Ratio!D$2,FALSE)</f>
        <v>0.5211041483835942</v>
      </c>
      <c r="E27">
        <f>VLOOKUP($B27,Expenses!$B$3:$I$204,Ratio!E$2,FALSE)/VLOOKUP($B27,Revenues!$B$3:$I$204,Ratio!E$2,FALSE)</f>
        <v>0.61385896382254135</v>
      </c>
      <c r="F27">
        <f>VLOOKUP($B27,Expenses!$B$3:$I$204,Ratio!F$2,FALSE)/VLOOKUP($B27,Revenues!$B$3:$I$204,Ratio!F$2,FALSE)</f>
        <v>0.61165567266620036</v>
      </c>
      <c r="G27">
        <f>VLOOKUP($B27,Expenses!$B$3:$I$204,Ratio!G$2,FALSE)/VLOOKUP($B27,Revenues!$B$3:$I$204,Ratio!G$2,FALSE)</f>
        <v>0.55183017220903641</v>
      </c>
      <c r="H27">
        <f>VLOOKUP($B27,Expenses!$B$3:$I$204,Ratio!H$2,FALSE)/VLOOKUP($B27,Revenues!$B$3:$I$204,Ratio!H$2,FALSE)</f>
        <v>0.56499011026008472</v>
      </c>
      <c r="J27">
        <f t="shared" si="0"/>
        <v>0.55020471173532215</v>
      </c>
      <c r="L27" s="33">
        <f t="shared" si="1"/>
        <v>0.55020471173532215</v>
      </c>
      <c r="M27" s="33">
        <f t="shared" si="2"/>
        <v>0.44979528826467785</v>
      </c>
    </row>
    <row r="28" spans="1:13" ht="15" customHeight="1" x14ac:dyDescent="0.35">
      <c r="A28" s="33" t="s">
        <v>31</v>
      </c>
      <c r="B28" s="50">
        <v>78</v>
      </c>
      <c r="C28">
        <f>VLOOKUP($B28,Expenses!$B$3:$I$204,Ratio!C$2,FALSE)/VLOOKUP($B28,Revenues!$B$3:$I$204,Ratio!C$2,FALSE)</f>
        <v>0.60399658476134965</v>
      </c>
      <c r="D28">
        <f>VLOOKUP($B28,Expenses!$B$3:$I$204,Ratio!D$2,FALSE)/VLOOKUP($B28,Revenues!$B$3:$I$204,Ratio!D$2,FALSE)</f>
        <v>0.61018062689761854</v>
      </c>
      <c r="E28">
        <f>VLOOKUP($B28,Expenses!$B$3:$I$204,Ratio!E$2,FALSE)/VLOOKUP($B28,Revenues!$B$3:$I$204,Ratio!E$2,FALSE)</f>
        <v>0.58041186794542832</v>
      </c>
      <c r="F28">
        <f>VLOOKUP($B28,Expenses!$B$3:$I$204,Ratio!F$2,FALSE)/VLOOKUP($B28,Revenues!$B$3:$I$204,Ratio!F$2,FALSE)</f>
        <v>0.55033876074358845</v>
      </c>
      <c r="G28">
        <f>VLOOKUP($B28,Expenses!$B$3:$I$204,Ratio!G$2,FALSE)/VLOOKUP($B28,Revenues!$B$3:$I$204,Ratio!G$2,FALSE)</f>
        <v>0.52327014758946333</v>
      </c>
      <c r="H28">
        <f>VLOOKUP($B28,Expenses!$B$3:$I$204,Ratio!H$2,FALSE)/VLOOKUP($B28,Revenues!$B$3:$I$204,Ratio!H$2,FALSE)</f>
        <v>0.50322183544968191</v>
      </c>
      <c r="J28">
        <f t="shared" si="0"/>
        <v>0.55360921010551578</v>
      </c>
      <c r="L28" s="33">
        <f t="shared" si="1"/>
        <v>0.55360921010551578</v>
      </c>
      <c r="M28" s="33">
        <f t="shared" si="2"/>
        <v>0.44639078989448422</v>
      </c>
    </row>
    <row r="29" spans="1:13" ht="15" customHeight="1" x14ac:dyDescent="0.35">
      <c r="A29" s="33" t="s">
        <v>33</v>
      </c>
      <c r="B29" s="50">
        <v>83</v>
      </c>
      <c r="C29">
        <f>VLOOKUP($B29,Expenses!$B$3:$I$204,Ratio!C$2,FALSE)/VLOOKUP($B29,Revenues!$B$3:$I$204,Ratio!C$2,FALSE)</f>
        <v>0.45519620798534888</v>
      </c>
      <c r="D29">
        <f>VLOOKUP($B29,Expenses!$B$3:$I$204,Ratio!D$2,FALSE)/VLOOKUP($B29,Revenues!$B$3:$I$204,Ratio!D$2,FALSE)</f>
        <v>0.38774918093254357</v>
      </c>
      <c r="E29">
        <f>VLOOKUP($B29,Expenses!$B$3:$I$204,Ratio!E$2,FALSE)/VLOOKUP($B29,Revenues!$B$3:$I$204,Ratio!E$2,FALSE)</f>
        <v>0.38695772003085832</v>
      </c>
      <c r="F29">
        <f>VLOOKUP($B29,Expenses!$B$3:$I$204,Ratio!F$2,FALSE)/VLOOKUP($B29,Revenues!$B$3:$I$204,Ratio!F$2,FALSE)</f>
        <v>0.39349059198301145</v>
      </c>
      <c r="G29">
        <f>VLOOKUP($B29,Expenses!$B$3:$I$204,Ratio!G$2,FALSE)/VLOOKUP($B29,Revenues!$B$3:$I$204,Ratio!G$2,FALSE)</f>
        <v>0.45961826575314907</v>
      </c>
      <c r="H29">
        <f>VLOOKUP($B29,Expenses!$B$3:$I$204,Ratio!H$2,FALSE)/VLOOKUP($B29,Revenues!$B$3:$I$204,Ratio!H$2,FALSE)</f>
        <v>0.42142534528161019</v>
      </c>
      <c r="J29">
        <f t="shared" si="0"/>
        <v>0.4383107766334795</v>
      </c>
      <c r="L29" s="33">
        <f t="shared" si="1"/>
        <v>0.4383107766334795</v>
      </c>
      <c r="M29" s="33">
        <f t="shared" si="2"/>
        <v>0.5616892233665205</v>
      </c>
    </row>
    <row r="30" spans="1:13" ht="15" customHeight="1" x14ac:dyDescent="0.35">
      <c r="A30" s="33" t="s">
        <v>34</v>
      </c>
      <c r="B30" s="50">
        <v>84</v>
      </c>
      <c r="C30">
        <f>VLOOKUP($B30,Expenses!$B$3:$I$204,Ratio!C$2,FALSE)/VLOOKUP($B30,Revenues!$B$3:$I$204,Ratio!C$2,FALSE)</f>
        <v>0.67636340984444709</v>
      </c>
      <c r="D30">
        <f>VLOOKUP($B30,Expenses!$B$3:$I$204,Ratio!D$2,FALSE)/VLOOKUP($B30,Revenues!$B$3:$I$204,Ratio!D$2,FALSE)</f>
        <v>0.56726592299948786</v>
      </c>
      <c r="E30">
        <f>VLOOKUP($B30,Expenses!$B$3:$I$204,Ratio!E$2,FALSE)/VLOOKUP($B30,Revenues!$B$3:$I$204,Ratio!E$2,FALSE)</f>
        <v>0.51130844091715555</v>
      </c>
      <c r="F30">
        <f>VLOOKUP($B30,Expenses!$B$3:$I$204,Ratio!F$2,FALSE)/VLOOKUP($B30,Revenues!$B$3:$I$204,Ratio!F$2,FALSE)</f>
        <v>0.49983330769163387</v>
      </c>
      <c r="G30">
        <f>VLOOKUP($B30,Expenses!$B$3:$I$204,Ratio!G$2,FALSE)/VLOOKUP($B30,Revenues!$B$3:$I$204,Ratio!G$2,FALSE)</f>
        <v>0.43368166446506196</v>
      </c>
      <c r="H30">
        <f>VLOOKUP($B30,Expenses!$B$3:$I$204,Ratio!H$2,FALSE)/VLOOKUP($B30,Revenues!$B$3:$I$204,Ratio!H$2,FALSE)</f>
        <v>0.65616349948432773</v>
      </c>
      <c r="J30">
        <f t="shared" si="0"/>
        <v>0.66626345466438741</v>
      </c>
      <c r="L30" s="33">
        <f t="shared" si="1"/>
        <v>0.66626345466438741</v>
      </c>
      <c r="M30" s="33">
        <f t="shared" si="2"/>
        <v>0.33373654533561259</v>
      </c>
    </row>
    <row r="31" spans="1:13" ht="15" customHeight="1" x14ac:dyDescent="0.35">
      <c r="A31" s="33" t="s">
        <v>35</v>
      </c>
      <c r="B31" s="50">
        <v>85</v>
      </c>
      <c r="C31">
        <f>VLOOKUP($B31,Expenses!$B$3:$I$204,Ratio!C$2,FALSE)/VLOOKUP($B31,Revenues!$B$3:$I$204,Ratio!C$2,FALSE)</f>
        <v>0.71186395880024822</v>
      </c>
      <c r="D31">
        <f>VLOOKUP($B31,Expenses!$B$3:$I$204,Ratio!D$2,FALSE)/VLOOKUP($B31,Revenues!$B$3:$I$204,Ratio!D$2,FALSE)</f>
        <v>0.97429172689556254</v>
      </c>
      <c r="E31">
        <f>VLOOKUP($B31,Expenses!$B$3:$I$204,Ratio!E$2,FALSE)/VLOOKUP($B31,Revenues!$B$3:$I$204,Ratio!E$2,FALSE)</f>
        <v>1.0376594740934311</v>
      </c>
      <c r="F31">
        <f>VLOOKUP($B31,Expenses!$B$3:$I$204,Ratio!F$2,FALSE)/VLOOKUP($B31,Revenues!$B$3:$I$204,Ratio!F$2,FALSE)</f>
        <v>0.93884508635425412</v>
      </c>
      <c r="G31">
        <f>VLOOKUP($B31,Expenses!$B$3:$I$204,Ratio!G$2,FALSE)/VLOOKUP($B31,Revenues!$B$3:$I$204,Ratio!G$2,FALSE)</f>
        <v>0.89416809496658745</v>
      </c>
      <c r="H31">
        <f>VLOOKUP($B31,Expenses!$B$3:$I$204,Ratio!H$2,FALSE)/VLOOKUP($B31,Revenues!$B$3:$I$204,Ratio!H$2,FALSE)</f>
        <v>0.88744906647361654</v>
      </c>
      <c r="J31">
        <f t="shared" si="0"/>
        <v>0.79965651263693238</v>
      </c>
      <c r="L31" s="33">
        <f t="shared" si="1"/>
        <v>0.79965651263693238</v>
      </c>
      <c r="M31" s="33">
        <f t="shared" si="2"/>
        <v>0.20034348736306762</v>
      </c>
    </row>
    <row r="32" spans="1:13" ht="15" customHeight="1" x14ac:dyDescent="0.35">
      <c r="A32" s="33" t="s">
        <v>36</v>
      </c>
      <c r="B32" s="50">
        <v>87</v>
      </c>
      <c r="C32">
        <f>VLOOKUP($B32,Expenses!$B$3:$I$204,Ratio!C$2,FALSE)/VLOOKUP($B32,Revenues!$B$3:$I$204,Ratio!C$2,FALSE)</f>
        <v>1.1219670177938605</v>
      </c>
      <c r="D32">
        <f>VLOOKUP($B32,Expenses!$B$3:$I$204,Ratio!D$2,FALSE)/VLOOKUP($B32,Revenues!$B$3:$I$204,Ratio!D$2,FALSE)</f>
        <v>0.80060847202900332</v>
      </c>
      <c r="E32">
        <f>VLOOKUP($B32,Expenses!$B$3:$I$204,Ratio!E$2,FALSE)/VLOOKUP($B32,Revenues!$B$3:$I$204,Ratio!E$2,FALSE)</f>
        <v>0.73852314783174311</v>
      </c>
      <c r="F32">
        <f>VLOOKUP($B32,Expenses!$B$3:$I$204,Ratio!F$2,FALSE)/VLOOKUP($B32,Revenues!$B$3:$I$204,Ratio!F$2,FALSE)</f>
        <v>0.87579951134861278</v>
      </c>
      <c r="G32">
        <f>VLOOKUP($B32,Expenses!$B$3:$I$204,Ratio!G$2,FALSE)/VLOOKUP($B32,Revenues!$B$3:$I$204,Ratio!G$2,FALSE)</f>
        <v>1.0008935316221359</v>
      </c>
      <c r="H32">
        <f>VLOOKUP($B32,Expenses!$B$3:$I$204,Ratio!H$2,FALSE)/VLOOKUP($B32,Revenues!$B$3:$I$204,Ratio!H$2,FALSE)</f>
        <v>1.2896342264606713</v>
      </c>
      <c r="J32">
        <f t="shared" si="0"/>
        <v>1.2058006221272659</v>
      </c>
      <c r="L32" s="33">
        <f t="shared" si="1"/>
        <v>1</v>
      </c>
      <c r="M32" s="33">
        <f t="shared" si="2"/>
        <v>0</v>
      </c>
    </row>
    <row r="33" spans="1:13" ht="15" customHeight="1" x14ac:dyDescent="0.35">
      <c r="A33" s="33" t="s">
        <v>38</v>
      </c>
      <c r="B33" s="50">
        <v>89</v>
      </c>
      <c r="C33">
        <f>VLOOKUP($B33,Expenses!$B$3:$I$204,Ratio!C$2,FALSE)/VLOOKUP($B33,Revenues!$B$3:$I$204,Ratio!C$2,FALSE)</f>
        <v>0.92663241843430044</v>
      </c>
      <c r="D33">
        <f>VLOOKUP($B33,Expenses!$B$3:$I$204,Ratio!D$2,FALSE)/VLOOKUP($B33,Revenues!$B$3:$I$204,Ratio!D$2,FALSE)</f>
        <v>0.93840114088133031</v>
      </c>
      <c r="E33">
        <f>VLOOKUP($B33,Expenses!$B$3:$I$204,Ratio!E$2,FALSE)/VLOOKUP($B33,Revenues!$B$3:$I$204,Ratio!E$2,FALSE)</f>
        <v>1.0054659003151953</v>
      </c>
      <c r="F33">
        <f>VLOOKUP($B33,Expenses!$B$3:$I$204,Ratio!F$2,FALSE)/VLOOKUP($B33,Revenues!$B$3:$I$204,Ratio!F$2,FALSE)</f>
        <v>1.0041630007519562</v>
      </c>
      <c r="G33">
        <f>VLOOKUP($B33,Expenses!$B$3:$I$204,Ratio!G$2,FALSE)/VLOOKUP($B33,Revenues!$B$3:$I$204,Ratio!G$2,FALSE)</f>
        <v>1.2197982373187679</v>
      </c>
      <c r="H33">
        <f>VLOOKUP($B33,Expenses!$B$3:$I$204,Ratio!H$2,FALSE)/VLOOKUP($B33,Revenues!$B$3:$I$204,Ratio!H$2,FALSE)</f>
        <v>0.97174102504139281</v>
      </c>
      <c r="J33">
        <f t="shared" si="0"/>
        <v>0.94918672173784668</v>
      </c>
      <c r="L33" s="33">
        <f t="shared" si="1"/>
        <v>0.94918672173784668</v>
      </c>
      <c r="M33" s="33">
        <f t="shared" si="2"/>
        <v>5.0813278262153316E-2</v>
      </c>
    </row>
    <row r="34" spans="1:13" ht="15" customHeight="1" x14ac:dyDescent="0.35">
      <c r="A34" s="33" t="s">
        <v>39</v>
      </c>
      <c r="B34" s="50">
        <v>91</v>
      </c>
      <c r="C34">
        <f>VLOOKUP($B34,Expenses!$B$3:$I$204,Ratio!C$2,FALSE)/VLOOKUP($B34,Revenues!$B$3:$I$204,Ratio!C$2,FALSE)</f>
        <v>0.67580696212383995</v>
      </c>
      <c r="D34">
        <f>VLOOKUP($B34,Expenses!$B$3:$I$204,Ratio!D$2,FALSE)/VLOOKUP($B34,Revenues!$B$3:$I$204,Ratio!D$2,FALSE)</f>
        <v>0.70562895517343871</v>
      </c>
      <c r="E34">
        <f>VLOOKUP($B34,Expenses!$B$3:$I$204,Ratio!E$2,FALSE)/VLOOKUP($B34,Revenues!$B$3:$I$204,Ratio!E$2,FALSE)</f>
        <v>0.67846707721217847</v>
      </c>
      <c r="F34">
        <f>VLOOKUP($B34,Expenses!$B$3:$I$204,Ratio!F$2,FALSE)/VLOOKUP($B34,Revenues!$B$3:$I$204,Ratio!F$2,FALSE)</f>
        <v>0.70795060369446849</v>
      </c>
      <c r="G34">
        <f>VLOOKUP($B34,Expenses!$B$3:$I$204,Ratio!G$2,FALSE)/VLOOKUP($B34,Revenues!$B$3:$I$204,Ratio!G$2,FALSE)</f>
        <v>0.62988902396574786</v>
      </c>
      <c r="H34">
        <f>VLOOKUP($B34,Expenses!$B$3:$I$204,Ratio!H$2,FALSE)/VLOOKUP($B34,Revenues!$B$3:$I$204,Ratio!H$2,FALSE)</f>
        <v>0.61020833607912306</v>
      </c>
      <c r="J34">
        <f t="shared" si="0"/>
        <v>0.64300764910148156</v>
      </c>
      <c r="L34" s="33">
        <f t="shared" si="1"/>
        <v>0.64300764910148156</v>
      </c>
      <c r="M34" s="33">
        <f t="shared" si="2"/>
        <v>0.35699235089851844</v>
      </c>
    </row>
    <row r="35" spans="1:13" ht="15" customHeight="1" x14ac:dyDescent="0.35">
      <c r="A35" s="33" t="s">
        <v>41</v>
      </c>
      <c r="B35" s="50">
        <v>94</v>
      </c>
      <c r="C35">
        <f>VLOOKUP($B35,Expenses!$B$3:$I$204,Ratio!C$2,FALSE)/VLOOKUP($B35,Revenues!$B$3:$I$204,Ratio!C$2,FALSE)</f>
        <v>0.76676698582793501</v>
      </c>
      <c r="D35">
        <f>VLOOKUP($B35,Expenses!$B$3:$I$204,Ratio!D$2,FALSE)/VLOOKUP($B35,Revenues!$B$3:$I$204,Ratio!D$2,FALSE)</f>
        <v>1.0987670751769902</v>
      </c>
      <c r="E35">
        <f>VLOOKUP($B35,Expenses!$B$3:$I$204,Ratio!E$2,FALSE)/VLOOKUP($B35,Revenues!$B$3:$I$204,Ratio!E$2,FALSE)</f>
        <v>1.0128727688432748</v>
      </c>
      <c r="F35">
        <f>VLOOKUP($B35,Expenses!$B$3:$I$204,Ratio!F$2,FALSE)/VLOOKUP($B35,Revenues!$B$3:$I$204,Ratio!F$2,FALSE)</f>
        <v>1.0267266115152869</v>
      </c>
      <c r="G35">
        <f>VLOOKUP($B35,Expenses!$B$3:$I$204,Ratio!G$2,FALSE)/VLOOKUP($B35,Revenues!$B$3:$I$204,Ratio!G$2,FALSE)</f>
        <v>1.1282193183848528</v>
      </c>
      <c r="H35">
        <f>VLOOKUP($B35,Expenses!$B$3:$I$204,Ratio!H$2,FALSE)/VLOOKUP($B35,Revenues!$B$3:$I$204,Ratio!H$2,FALSE)</f>
        <v>1.4289188409009197</v>
      </c>
      <c r="J35">
        <f t="shared" si="0"/>
        <v>1.0978429133644274</v>
      </c>
      <c r="L35" s="33">
        <f t="shared" si="1"/>
        <v>1</v>
      </c>
      <c r="M35" s="33">
        <f t="shared" si="2"/>
        <v>0</v>
      </c>
    </row>
    <row r="36" spans="1:13" ht="15" customHeight="1" x14ac:dyDescent="0.35">
      <c r="A36" s="33" t="s">
        <v>43</v>
      </c>
      <c r="B36" s="50">
        <v>96</v>
      </c>
      <c r="C36">
        <f>VLOOKUP($B36,Expenses!$B$3:$I$204,Ratio!C$2,FALSE)/VLOOKUP($B36,Revenues!$B$3:$I$204,Ratio!C$2,FALSE)</f>
        <v>0.81782613455838293</v>
      </c>
      <c r="D36">
        <f>VLOOKUP($B36,Expenses!$B$3:$I$204,Ratio!D$2,FALSE)/VLOOKUP($B36,Revenues!$B$3:$I$204,Ratio!D$2,FALSE)</f>
        <v>0.53310221405151137</v>
      </c>
      <c r="E36">
        <f>VLOOKUP($B36,Expenses!$B$3:$I$204,Ratio!E$2,FALSE)/VLOOKUP($B36,Revenues!$B$3:$I$204,Ratio!E$2,FALSE)</f>
        <v>0.59966886254769358</v>
      </c>
      <c r="F36">
        <f>VLOOKUP($B36,Expenses!$B$3:$I$204,Ratio!F$2,FALSE)/VLOOKUP($B36,Revenues!$B$3:$I$204,Ratio!F$2,FALSE)</f>
        <v>0.9169471363062256</v>
      </c>
      <c r="G36">
        <f>VLOOKUP($B36,Expenses!$B$3:$I$204,Ratio!G$2,FALSE)/VLOOKUP($B36,Revenues!$B$3:$I$204,Ratio!G$2,FALSE)</f>
        <v>6.9419307411451658</v>
      </c>
      <c r="H36">
        <f>VLOOKUP($B36,Expenses!$B$3:$I$204,Ratio!H$2,FALSE)/VLOOKUP($B36,Revenues!$B$3:$I$204,Ratio!H$2,FALSE)</f>
        <v>22.638506470945888</v>
      </c>
      <c r="J36">
        <f t="shared" si="0"/>
        <v>11.728166302752136</v>
      </c>
      <c r="L36" s="33">
        <f t="shared" si="1"/>
        <v>1</v>
      </c>
      <c r="M36" s="33">
        <f t="shared" si="2"/>
        <v>0</v>
      </c>
    </row>
    <row r="37" spans="1:13" ht="15" customHeight="1" x14ac:dyDescent="0.35">
      <c r="A37" s="33" t="s">
        <v>44</v>
      </c>
      <c r="B37" s="50">
        <v>99</v>
      </c>
      <c r="C37">
        <f>VLOOKUP($B37,Expenses!$B$3:$I$204,Ratio!C$2,FALSE)/VLOOKUP($B37,Revenues!$B$3:$I$204,Ratio!C$2,FALSE)</f>
        <v>0.42901875931884192</v>
      </c>
      <c r="D37">
        <f>VLOOKUP($B37,Expenses!$B$3:$I$204,Ratio!D$2,FALSE)/VLOOKUP($B37,Revenues!$B$3:$I$204,Ratio!D$2,FALSE)</f>
        <v>0.35289515628041529</v>
      </c>
      <c r="E37">
        <f>VLOOKUP($B37,Expenses!$B$3:$I$204,Ratio!E$2,FALSE)/VLOOKUP($B37,Revenues!$B$3:$I$204,Ratio!E$2,FALSE)</f>
        <v>0.33988623924957551</v>
      </c>
      <c r="F37">
        <f>VLOOKUP($B37,Expenses!$B$3:$I$204,Ratio!F$2,FALSE)/VLOOKUP($B37,Revenues!$B$3:$I$204,Ratio!F$2,FALSE)</f>
        <v>0.29697041867059787</v>
      </c>
      <c r="G37">
        <f>VLOOKUP($B37,Expenses!$B$3:$I$204,Ratio!G$2,FALSE)/VLOOKUP($B37,Revenues!$B$3:$I$204,Ratio!G$2,FALSE)</f>
        <v>0.36563867210008422</v>
      </c>
      <c r="H37">
        <f>VLOOKUP($B37,Expenses!$B$3:$I$204,Ratio!H$2,FALSE)/VLOOKUP($B37,Revenues!$B$3:$I$204,Ratio!H$2,FALSE)</f>
        <v>0.37290954872464577</v>
      </c>
      <c r="J37">
        <f t="shared" si="0"/>
        <v>0.40096415402174385</v>
      </c>
      <c r="L37" s="33">
        <f t="shared" si="1"/>
        <v>0.40096415402174385</v>
      </c>
      <c r="M37" s="33">
        <f t="shared" si="2"/>
        <v>0.5990358459782561</v>
      </c>
    </row>
    <row r="38" spans="1:13" ht="15" customHeight="1" x14ac:dyDescent="0.35">
      <c r="A38" s="33" t="s">
        <v>45</v>
      </c>
      <c r="B38" s="50">
        <v>100</v>
      </c>
      <c r="C38">
        <f>VLOOKUP($B38,Expenses!$B$3:$I$204,Ratio!C$2,FALSE)/VLOOKUP($B38,Revenues!$B$3:$I$204,Ratio!C$2,FALSE)</f>
        <v>0.52934631018045619</v>
      </c>
      <c r="D38">
        <f>VLOOKUP($B38,Expenses!$B$3:$I$204,Ratio!D$2,FALSE)/VLOOKUP($B38,Revenues!$B$3:$I$204,Ratio!D$2,FALSE)</f>
        <v>1.1249433073751025</v>
      </c>
      <c r="E38">
        <f>VLOOKUP($B38,Expenses!$B$3:$I$204,Ratio!E$2,FALSE)/VLOOKUP($B38,Revenues!$B$3:$I$204,Ratio!E$2,FALSE)</f>
        <v>0.33481338007291578</v>
      </c>
      <c r="F38">
        <f>VLOOKUP($B38,Expenses!$B$3:$I$204,Ratio!F$2,FALSE)/VLOOKUP($B38,Revenues!$B$3:$I$204,Ratio!F$2,FALSE)</f>
        <v>0.43707994664337163</v>
      </c>
      <c r="G38">
        <f>VLOOKUP($B38,Expenses!$B$3:$I$204,Ratio!G$2,FALSE)/VLOOKUP($B38,Revenues!$B$3:$I$204,Ratio!G$2,FALSE)</f>
        <v>0.7960574985821175</v>
      </c>
      <c r="H38">
        <f>VLOOKUP($B38,Expenses!$B$3:$I$204,Ratio!H$2,FALSE)/VLOOKUP($B38,Revenues!$B$3:$I$204,Ratio!H$2,FALSE)</f>
        <v>0.57581100728235846</v>
      </c>
      <c r="J38">
        <f t="shared" si="0"/>
        <v>0.55257865873140732</v>
      </c>
      <c r="L38" s="33">
        <f t="shared" si="1"/>
        <v>0.55257865873140732</v>
      </c>
      <c r="M38" s="33">
        <f t="shared" si="2"/>
        <v>0.44742134126859268</v>
      </c>
    </row>
    <row r="39" spans="1:13" ht="15" customHeight="1" x14ac:dyDescent="0.35">
      <c r="A39" s="33" t="s">
        <v>46</v>
      </c>
      <c r="B39" s="50">
        <v>102</v>
      </c>
      <c r="C39">
        <f>VLOOKUP($B39,Expenses!$B$3:$I$204,Ratio!C$2,FALSE)/VLOOKUP($B39,Revenues!$B$3:$I$204,Ratio!C$2,FALSE)</f>
        <v>0.44509665583136326</v>
      </c>
      <c r="D39">
        <f>VLOOKUP($B39,Expenses!$B$3:$I$204,Ratio!D$2,FALSE)/VLOOKUP($B39,Revenues!$B$3:$I$204,Ratio!D$2,FALSE)</f>
        <v>0.46905797252837428</v>
      </c>
      <c r="E39">
        <f>VLOOKUP($B39,Expenses!$B$3:$I$204,Ratio!E$2,FALSE)/VLOOKUP($B39,Revenues!$B$3:$I$204,Ratio!E$2,FALSE)</f>
        <v>0.43792338915800327</v>
      </c>
      <c r="F39">
        <f>VLOOKUP($B39,Expenses!$B$3:$I$204,Ratio!F$2,FALSE)/VLOOKUP($B39,Revenues!$B$3:$I$204,Ratio!F$2,FALSE)</f>
        <v>0.42372665727978298</v>
      </c>
      <c r="G39">
        <f>VLOOKUP($B39,Expenses!$B$3:$I$204,Ratio!G$2,FALSE)/VLOOKUP($B39,Revenues!$B$3:$I$204,Ratio!G$2,FALSE)</f>
        <v>0.39927681922529934</v>
      </c>
      <c r="H39">
        <f>VLOOKUP($B39,Expenses!$B$3:$I$204,Ratio!H$2,FALSE)/VLOOKUP($B39,Revenues!$B$3:$I$204,Ratio!H$2,FALSE)</f>
        <v>0.41610626925406147</v>
      </c>
      <c r="J39">
        <f t="shared" si="0"/>
        <v>0.43060146254271237</v>
      </c>
      <c r="L39" s="33">
        <f t="shared" si="1"/>
        <v>0.43060146254271237</v>
      </c>
      <c r="M39" s="33">
        <f t="shared" si="2"/>
        <v>0.56939853745728763</v>
      </c>
    </row>
    <row r="40" spans="1:13" ht="15" customHeight="1" x14ac:dyDescent="0.35">
      <c r="A40" s="33" t="s">
        <v>47</v>
      </c>
      <c r="B40" s="50">
        <v>103</v>
      </c>
      <c r="C40">
        <f>VLOOKUP($B40,Expenses!$B$3:$I$204,Ratio!C$2,FALSE)/VLOOKUP($B40,Revenues!$B$3:$I$204,Ratio!C$2,FALSE)</f>
        <v>0.71302097188608393</v>
      </c>
      <c r="D40">
        <f>VLOOKUP($B40,Expenses!$B$3:$I$204,Ratio!D$2,FALSE)/VLOOKUP($B40,Revenues!$B$3:$I$204,Ratio!D$2,FALSE)</f>
        <v>0.80650127484368872</v>
      </c>
      <c r="E40">
        <f>VLOOKUP($B40,Expenses!$B$3:$I$204,Ratio!E$2,FALSE)/VLOOKUP($B40,Revenues!$B$3:$I$204,Ratio!E$2,FALSE)</f>
        <v>0.70632984997992565</v>
      </c>
      <c r="F40">
        <f>VLOOKUP($B40,Expenses!$B$3:$I$204,Ratio!F$2,FALSE)/VLOOKUP($B40,Revenues!$B$3:$I$204,Ratio!F$2,FALSE)</f>
        <v>0.72983592505132755</v>
      </c>
      <c r="G40">
        <f>VLOOKUP($B40,Expenses!$B$3:$I$204,Ratio!G$2,FALSE)/VLOOKUP($B40,Revenues!$B$3:$I$204,Ratio!G$2,FALSE)</f>
        <v>0.75538429051921374</v>
      </c>
      <c r="H40">
        <f>VLOOKUP($B40,Expenses!$B$3:$I$204,Ratio!H$2,FALSE)/VLOOKUP($B40,Revenues!$B$3:$I$204,Ratio!H$2,FALSE)</f>
        <v>0.74696822253702533</v>
      </c>
      <c r="J40">
        <f t="shared" si="0"/>
        <v>0.72999459721155469</v>
      </c>
      <c r="L40" s="33">
        <f t="shared" si="1"/>
        <v>0.72999459721155469</v>
      </c>
      <c r="M40" s="33">
        <f t="shared" si="2"/>
        <v>0.27000540278844531</v>
      </c>
    </row>
    <row r="41" spans="1:13" ht="15" customHeight="1" x14ac:dyDescent="0.35">
      <c r="A41" s="33" t="s">
        <v>49</v>
      </c>
      <c r="B41" s="50">
        <v>107</v>
      </c>
      <c r="C41">
        <f>VLOOKUP($B41,Expenses!$B$3:$I$204,Ratio!C$2,FALSE)/VLOOKUP($B41,Revenues!$B$3:$I$204,Ratio!C$2,FALSE)</f>
        <v>0.41512212704288354</v>
      </c>
      <c r="D41">
        <f>VLOOKUP($B41,Expenses!$B$3:$I$204,Ratio!D$2,FALSE)/VLOOKUP($B41,Revenues!$B$3:$I$204,Ratio!D$2,FALSE)</f>
        <v>0.46474748680705313</v>
      </c>
      <c r="E41">
        <f>VLOOKUP($B41,Expenses!$B$3:$I$204,Ratio!E$2,FALSE)/VLOOKUP($B41,Revenues!$B$3:$I$204,Ratio!E$2,FALSE)</f>
        <v>0.42746776499326455</v>
      </c>
      <c r="F41">
        <f>VLOOKUP($B41,Expenses!$B$3:$I$204,Ratio!F$2,FALSE)/VLOOKUP($B41,Revenues!$B$3:$I$204,Ratio!F$2,FALSE)</f>
        <v>0.43624757577415496</v>
      </c>
      <c r="G41">
        <f>VLOOKUP($B41,Expenses!$B$3:$I$204,Ratio!G$2,FALSE)/VLOOKUP($B41,Revenues!$B$3:$I$204,Ratio!G$2,FALSE)</f>
        <v>0.44093961106994473</v>
      </c>
      <c r="H41">
        <f>VLOOKUP($B41,Expenses!$B$3:$I$204,Ratio!H$2,FALSE)/VLOOKUP($B41,Revenues!$B$3:$I$204,Ratio!H$2,FALSE)</f>
        <v>0.42712708841526525</v>
      </c>
      <c r="J41">
        <f t="shared" si="0"/>
        <v>0.4211246077290744</v>
      </c>
      <c r="L41" s="33">
        <f t="shared" si="1"/>
        <v>0.4211246077290744</v>
      </c>
      <c r="M41" s="33">
        <f t="shared" si="2"/>
        <v>0.57887539227092555</v>
      </c>
    </row>
    <row r="42" spans="1:13" ht="15" customHeight="1" x14ac:dyDescent="0.35">
      <c r="A42" s="33" t="s">
        <v>50</v>
      </c>
      <c r="B42" s="50">
        <v>108</v>
      </c>
      <c r="C42">
        <f>VLOOKUP($B42,Expenses!$B$3:$I$204,Ratio!C$2,FALSE)/VLOOKUP($B42,Revenues!$B$3:$I$204,Ratio!C$2,FALSE)</f>
        <v>0.63610731467799941</v>
      </c>
      <c r="D42">
        <f>VLOOKUP($B42,Expenses!$B$3:$I$204,Ratio!D$2,FALSE)/VLOOKUP($B42,Revenues!$B$3:$I$204,Ratio!D$2,FALSE)</f>
        <v>0.50085751399287448</v>
      </c>
      <c r="E42">
        <f>VLOOKUP($B42,Expenses!$B$3:$I$204,Ratio!E$2,FALSE)/VLOOKUP($B42,Revenues!$B$3:$I$204,Ratio!E$2,FALSE)</f>
        <v>0.44128768955429598</v>
      </c>
      <c r="F42">
        <f>VLOOKUP($B42,Expenses!$B$3:$I$204,Ratio!F$2,FALSE)/VLOOKUP($B42,Revenues!$B$3:$I$204,Ratio!F$2,FALSE)</f>
        <v>0.41307950569424978</v>
      </c>
      <c r="G42">
        <f>VLOOKUP($B42,Expenses!$B$3:$I$204,Ratio!G$2,FALSE)/VLOOKUP($B42,Revenues!$B$3:$I$204,Ratio!G$2,FALSE)</f>
        <v>0.4782479927867283</v>
      </c>
      <c r="H42">
        <f>VLOOKUP($B42,Expenses!$B$3:$I$204,Ratio!H$2,FALSE)/VLOOKUP($B42,Revenues!$B$3:$I$204,Ratio!H$2,FALSE)</f>
        <v>0.72926159519031197</v>
      </c>
      <c r="J42">
        <f t="shared" si="0"/>
        <v>0.68268445493415575</v>
      </c>
      <c r="L42" s="33">
        <f t="shared" si="1"/>
        <v>0.68268445493415575</v>
      </c>
      <c r="M42" s="33">
        <f t="shared" si="2"/>
        <v>0.31731554506584425</v>
      </c>
    </row>
    <row r="43" spans="1:13" ht="15" customHeight="1" x14ac:dyDescent="0.35">
      <c r="A43" s="33" t="s">
        <v>51</v>
      </c>
      <c r="B43" s="50">
        <v>113</v>
      </c>
      <c r="C43">
        <f>VLOOKUP($B43,Expenses!$B$3:$I$204,Ratio!C$2,FALSE)/VLOOKUP($B43,Revenues!$B$3:$I$204,Ratio!C$2,FALSE)</f>
        <v>1.0331376557363463</v>
      </c>
      <c r="D43">
        <f>VLOOKUP($B43,Expenses!$B$3:$I$204,Ratio!D$2,FALSE)/VLOOKUP($B43,Revenues!$B$3:$I$204,Ratio!D$2,FALSE)</f>
        <v>1.0435678694814401</v>
      </c>
      <c r="E43">
        <f>VLOOKUP($B43,Expenses!$B$3:$I$204,Ratio!E$2,FALSE)/VLOOKUP($B43,Revenues!$B$3:$I$204,Ratio!E$2,FALSE)</f>
        <v>0.21821211919044539</v>
      </c>
      <c r="F43">
        <f>VLOOKUP($B43,Expenses!$B$3:$I$204,Ratio!F$2,FALSE)/VLOOKUP($B43,Revenues!$B$3:$I$204,Ratio!F$2,FALSE)</f>
        <v>0.19521763421100469</v>
      </c>
      <c r="G43">
        <f>VLOOKUP($B43,Expenses!$B$3:$I$204,Ratio!G$2,FALSE)/VLOOKUP($B43,Revenues!$B$3:$I$204,Ratio!G$2,FALSE)</f>
        <v>0.33778814445588629</v>
      </c>
      <c r="H43">
        <f>VLOOKUP($B43,Expenses!$B$3:$I$204,Ratio!H$2,FALSE)/VLOOKUP($B43,Revenues!$B$3:$I$204,Ratio!H$2,FALSE)</f>
        <v>0.49954897860529046</v>
      </c>
      <c r="J43">
        <f t="shared" si="0"/>
        <v>0.76634331717081838</v>
      </c>
      <c r="L43" s="33">
        <f t="shared" si="1"/>
        <v>0.76634331717081838</v>
      </c>
      <c r="M43" s="33">
        <f t="shared" si="2"/>
        <v>0.23365668282918162</v>
      </c>
    </row>
    <row r="44" spans="1:13" ht="15" customHeight="1" x14ac:dyDescent="0.35">
      <c r="A44" s="33" t="s">
        <v>52</v>
      </c>
      <c r="B44" s="50">
        <v>114</v>
      </c>
      <c r="C44">
        <f>VLOOKUP($B44,Expenses!$B$3:$I$204,Ratio!C$2,FALSE)/VLOOKUP($B44,Revenues!$B$3:$I$204,Ratio!C$2,FALSE)</f>
        <v>1.2087674223001379</v>
      </c>
      <c r="D44">
        <f>VLOOKUP($B44,Expenses!$B$3:$I$204,Ratio!D$2,FALSE)/VLOOKUP($B44,Revenues!$B$3:$I$204,Ratio!D$2,FALSE)</f>
        <v>0.96711358453698015</v>
      </c>
      <c r="E44">
        <f>VLOOKUP($B44,Expenses!$B$3:$I$204,Ratio!E$2,FALSE)/VLOOKUP($B44,Revenues!$B$3:$I$204,Ratio!E$2,FALSE)</f>
        <v>0.72143998315531277</v>
      </c>
      <c r="F44">
        <f>VLOOKUP($B44,Expenses!$B$3:$I$204,Ratio!F$2,FALSE)/VLOOKUP($B44,Revenues!$B$3:$I$204,Ratio!F$2,FALSE)</f>
        <v>0.57766150918844927</v>
      </c>
      <c r="G44">
        <f>VLOOKUP($B44,Expenses!$B$3:$I$204,Ratio!G$2,FALSE)/VLOOKUP($B44,Revenues!$B$3:$I$204,Ratio!G$2,FALSE)</f>
        <v>2.3398657414208515</v>
      </c>
      <c r="H44">
        <f>VLOOKUP($B44,Expenses!$B$3:$I$204,Ratio!H$2,FALSE)/VLOOKUP($B44,Revenues!$B$3:$I$204,Ratio!H$2,FALSE)</f>
        <v>2.8034495086575419</v>
      </c>
      <c r="J44">
        <f t="shared" si="0"/>
        <v>2.0061084654788397</v>
      </c>
      <c r="L44" s="33">
        <f t="shared" si="1"/>
        <v>1</v>
      </c>
      <c r="M44" s="33">
        <f t="shared" si="2"/>
        <v>0</v>
      </c>
    </row>
    <row r="45" spans="1:13" ht="15" customHeight="1" x14ac:dyDescent="0.35">
      <c r="A45" s="33" t="s">
        <v>53</v>
      </c>
      <c r="B45" s="50">
        <v>115</v>
      </c>
      <c r="C45">
        <f>VLOOKUP($B45,Expenses!$B$3:$I$204,Ratio!C$2,FALSE)/VLOOKUP($B45,Revenues!$B$3:$I$204,Ratio!C$2,FALSE)</f>
        <v>0.37002926040149636</v>
      </c>
      <c r="D45">
        <f>VLOOKUP($B45,Expenses!$B$3:$I$204,Ratio!D$2,FALSE)/VLOOKUP($B45,Revenues!$B$3:$I$204,Ratio!D$2,FALSE)</f>
        <v>0.44244094599050604</v>
      </c>
      <c r="E45">
        <f>VLOOKUP($B45,Expenses!$B$3:$I$204,Ratio!E$2,FALSE)/VLOOKUP($B45,Revenues!$B$3:$I$204,Ratio!E$2,FALSE)</f>
        <v>0.44525811907859575</v>
      </c>
      <c r="F45">
        <f>VLOOKUP($B45,Expenses!$B$3:$I$204,Ratio!F$2,FALSE)/VLOOKUP($B45,Revenues!$B$3:$I$204,Ratio!F$2,FALSE)</f>
        <v>0.37217699124067805</v>
      </c>
      <c r="G45">
        <f>VLOOKUP($B45,Expenses!$B$3:$I$204,Ratio!G$2,FALSE)/VLOOKUP($B45,Revenues!$B$3:$I$204,Ratio!G$2,FALSE)</f>
        <v>0.30936736648457869</v>
      </c>
      <c r="H45">
        <f>VLOOKUP($B45,Expenses!$B$3:$I$204,Ratio!H$2,FALSE)/VLOOKUP($B45,Revenues!$B$3:$I$204,Ratio!H$2,FALSE)</f>
        <v>0.31369926339463877</v>
      </c>
      <c r="J45">
        <f t="shared" si="0"/>
        <v>0.34186426189806757</v>
      </c>
      <c r="L45" s="33">
        <f t="shared" si="1"/>
        <v>0.34186426189806757</v>
      </c>
      <c r="M45" s="33">
        <f t="shared" si="2"/>
        <v>0.65813573810193238</v>
      </c>
    </row>
    <row r="46" spans="1:13" ht="15" customHeight="1" x14ac:dyDescent="0.35">
      <c r="A46" s="33" t="s">
        <v>56</v>
      </c>
      <c r="B46" s="50">
        <v>122</v>
      </c>
      <c r="C46">
        <f>VLOOKUP($B46,Expenses!$B$3:$I$204,Ratio!C$2,FALSE)/VLOOKUP($B46,Revenues!$B$3:$I$204,Ratio!C$2,FALSE)</f>
        <v>0.38899458744957655</v>
      </c>
      <c r="D46">
        <f>VLOOKUP($B46,Expenses!$B$3:$I$204,Ratio!D$2,FALSE)/VLOOKUP($B46,Revenues!$B$3:$I$204,Ratio!D$2,FALSE)</f>
        <v>0.31312208478880127</v>
      </c>
      <c r="E46">
        <f>VLOOKUP($B46,Expenses!$B$3:$I$204,Ratio!E$2,FALSE)/VLOOKUP($B46,Revenues!$B$3:$I$204,Ratio!E$2,FALSE)</f>
        <v>0.41395868894778182</v>
      </c>
      <c r="F46">
        <f>VLOOKUP($B46,Expenses!$B$3:$I$204,Ratio!F$2,FALSE)/VLOOKUP($B46,Revenues!$B$3:$I$204,Ratio!F$2,FALSE)</f>
        <v>0.42603881867782428</v>
      </c>
      <c r="G46">
        <f>VLOOKUP($B46,Expenses!$B$3:$I$204,Ratio!G$2,FALSE)/VLOOKUP($B46,Revenues!$B$3:$I$204,Ratio!G$2,FALSE)</f>
        <v>0.44683800331107232</v>
      </c>
      <c r="H46">
        <f>VLOOKUP($B46,Expenses!$B$3:$I$204,Ratio!H$2,FALSE)/VLOOKUP($B46,Revenues!$B$3:$I$204,Ratio!H$2,FALSE)</f>
        <v>0.41557110263913677</v>
      </c>
      <c r="J46">
        <f t="shared" si="0"/>
        <v>0.40228284504435663</v>
      </c>
      <c r="L46" s="33">
        <f t="shared" si="1"/>
        <v>0.40228284504435663</v>
      </c>
      <c r="M46" s="33">
        <f t="shared" si="2"/>
        <v>0.59771715495564337</v>
      </c>
    </row>
    <row r="47" spans="1:13" ht="15" customHeight="1" x14ac:dyDescent="0.35">
      <c r="A47" s="33" t="s">
        <v>57</v>
      </c>
      <c r="B47" s="50">
        <v>123</v>
      </c>
      <c r="C47">
        <f>VLOOKUP($B47,Expenses!$B$3:$I$204,Ratio!C$2,FALSE)/VLOOKUP($B47,Revenues!$B$3:$I$204,Ratio!C$2,FALSE)</f>
        <v>0.72442139009400697</v>
      </c>
      <c r="D47">
        <f>VLOOKUP($B47,Expenses!$B$3:$I$204,Ratio!D$2,FALSE)/VLOOKUP($B47,Revenues!$B$3:$I$204,Ratio!D$2,FALSE)</f>
        <v>0.8469295989508987</v>
      </c>
      <c r="E47">
        <f>VLOOKUP($B47,Expenses!$B$3:$I$204,Ratio!E$2,FALSE)/VLOOKUP($B47,Revenues!$B$3:$I$204,Ratio!E$2,FALSE)</f>
        <v>0.77384439252230608</v>
      </c>
      <c r="F47">
        <f>VLOOKUP($B47,Expenses!$B$3:$I$204,Ratio!F$2,FALSE)/VLOOKUP($B47,Revenues!$B$3:$I$204,Ratio!F$2,FALSE)</f>
        <v>0.67895675595874749</v>
      </c>
      <c r="G47">
        <f>VLOOKUP($B47,Expenses!$B$3:$I$204,Ratio!G$2,FALSE)/VLOOKUP($B47,Revenues!$B$3:$I$204,Ratio!G$2,FALSE)</f>
        <v>0.63374001397340463</v>
      </c>
      <c r="H47">
        <f>VLOOKUP($B47,Expenses!$B$3:$I$204,Ratio!H$2,FALSE)/VLOOKUP($B47,Revenues!$B$3:$I$204,Ratio!H$2,FALSE)</f>
        <v>0.73932075957917653</v>
      </c>
      <c r="J47">
        <f t="shared" si="0"/>
        <v>0.73187107483659175</v>
      </c>
      <c r="L47" s="33">
        <f t="shared" si="1"/>
        <v>0.73187107483659175</v>
      </c>
      <c r="M47" s="33">
        <f t="shared" si="2"/>
        <v>0.26812892516340825</v>
      </c>
    </row>
    <row r="48" spans="1:13" ht="15" customHeight="1" x14ac:dyDescent="0.35">
      <c r="A48" s="33" t="s">
        <v>58</v>
      </c>
      <c r="B48" s="50">
        <v>124</v>
      </c>
      <c r="C48">
        <f>VLOOKUP($B48,Expenses!$B$3:$I$204,Ratio!C$2,FALSE)/VLOOKUP($B48,Revenues!$B$3:$I$204,Ratio!C$2,FALSE)</f>
        <v>0.47506189682556338</v>
      </c>
      <c r="D48">
        <f>VLOOKUP($B48,Expenses!$B$3:$I$204,Ratio!D$2,FALSE)/VLOOKUP($B48,Revenues!$B$3:$I$204,Ratio!D$2,FALSE)</f>
        <v>0.31794645792873738</v>
      </c>
      <c r="E48">
        <f>VLOOKUP($B48,Expenses!$B$3:$I$204,Ratio!E$2,FALSE)/VLOOKUP($B48,Revenues!$B$3:$I$204,Ratio!E$2,FALSE)</f>
        <v>0.26899503941363873</v>
      </c>
      <c r="F48">
        <f>VLOOKUP($B48,Expenses!$B$3:$I$204,Ratio!F$2,FALSE)/VLOOKUP($B48,Revenues!$B$3:$I$204,Ratio!F$2,FALSE)</f>
        <v>0.63189003353802975</v>
      </c>
      <c r="G48">
        <f>VLOOKUP($B48,Expenses!$B$3:$I$204,Ratio!G$2,FALSE)/VLOOKUP($B48,Revenues!$B$3:$I$204,Ratio!G$2,FALSE)</f>
        <v>0.41185332234502003</v>
      </c>
      <c r="H48">
        <f>VLOOKUP($B48,Expenses!$B$3:$I$204,Ratio!H$2,FALSE)/VLOOKUP($B48,Revenues!$B$3:$I$204,Ratio!H$2,FALSE)</f>
        <v>0.46784103398923627</v>
      </c>
      <c r="J48">
        <f t="shared" si="0"/>
        <v>0.47145146540739979</v>
      </c>
      <c r="L48" s="33">
        <f t="shared" si="1"/>
        <v>0.47145146540739979</v>
      </c>
      <c r="M48" s="33">
        <f t="shared" si="2"/>
        <v>0.52854853459260021</v>
      </c>
    </row>
    <row r="49" spans="1:13" ht="15" customHeight="1" x14ac:dyDescent="0.35">
      <c r="A49" s="33" t="s">
        <v>59</v>
      </c>
      <c r="B49" s="50">
        <v>131</v>
      </c>
      <c r="C49">
        <f>VLOOKUP($B49,Expenses!$B$3:$I$204,Ratio!C$2,FALSE)/VLOOKUP($B49,Revenues!$B$3:$I$204,Ratio!C$2,FALSE)</f>
        <v>0.5021692494644685</v>
      </c>
      <c r="D49">
        <f>VLOOKUP($B49,Expenses!$B$3:$I$204,Ratio!D$2,FALSE)/VLOOKUP($B49,Revenues!$B$3:$I$204,Ratio!D$2,FALSE)</f>
        <v>0.42194588558960866</v>
      </c>
      <c r="E49">
        <f>VLOOKUP($B49,Expenses!$B$3:$I$204,Ratio!E$2,FALSE)/VLOOKUP($B49,Revenues!$B$3:$I$204,Ratio!E$2,FALSE)</f>
        <v>0.43780161289711089</v>
      </c>
      <c r="F49">
        <f>VLOOKUP($B49,Expenses!$B$3:$I$204,Ratio!F$2,FALSE)/VLOOKUP($B49,Revenues!$B$3:$I$204,Ratio!F$2,FALSE)</f>
        <v>0.4122926397812452</v>
      </c>
      <c r="G49">
        <f>VLOOKUP($B49,Expenses!$B$3:$I$204,Ratio!G$2,FALSE)/VLOOKUP($B49,Revenues!$B$3:$I$204,Ratio!G$2,FALSE)</f>
        <v>0.46294064105275545</v>
      </c>
      <c r="H49">
        <f>VLOOKUP($B49,Expenses!$B$3:$I$204,Ratio!H$2,FALSE)/VLOOKUP($B49,Revenues!$B$3:$I$204,Ratio!H$2,FALSE)</f>
        <v>0.51972029015580212</v>
      </c>
      <c r="J49">
        <f t="shared" si="0"/>
        <v>0.51094476981013526</v>
      </c>
      <c r="L49" s="33">
        <f t="shared" si="1"/>
        <v>0.51094476981013526</v>
      </c>
      <c r="M49" s="33">
        <f t="shared" si="2"/>
        <v>0.48905523018986474</v>
      </c>
    </row>
    <row r="50" spans="1:13" ht="15" customHeight="1" x14ac:dyDescent="0.35">
      <c r="A50" s="33" t="s">
        <v>60</v>
      </c>
      <c r="B50" s="50">
        <v>132</v>
      </c>
      <c r="C50">
        <f>VLOOKUP($B50,Expenses!$B$3:$I$204,Ratio!C$2,FALSE)/VLOOKUP($B50,Revenues!$B$3:$I$204,Ratio!C$2,FALSE)</f>
        <v>0.39880062839086622</v>
      </c>
      <c r="D50">
        <f>VLOOKUP($B50,Expenses!$B$3:$I$204,Ratio!D$2,FALSE)/VLOOKUP($B50,Revenues!$B$3:$I$204,Ratio!D$2,FALSE)</f>
        <v>0.3201202880327883</v>
      </c>
      <c r="E50">
        <f>VLOOKUP($B50,Expenses!$B$3:$I$204,Ratio!E$2,FALSE)/VLOOKUP($B50,Revenues!$B$3:$I$204,Ratio!E$2,FALSE)</f>
        <v>0.40609227200684261</v>
      </c>
      <c r="F50">
        <f>VLOOKUP($B50,Expenses!$B$3:$I$204,Ratio!F$2,FALSE)/VLOOKUP($B50,Revenues!$B$3:$I$204,Ratio!F$2,FALSE)</f>
        <v>0.36847038522626868</v>
      </c>
      <c r="G50">
        <f>VLOOKUP($B50,Expenses!$B$3:$I$204,Ratio!G$2,FALSE)/VLOOKUP($B50,Revenues!$B$3:$I$204,Ratio!G$2,FALSE)</f>
        <v>0.31220536121128484</v>
      </c>
      <c r="H50">
        <f>VLOOKUP($B50,Expenses!$B$3:$I$204,Ratio!H$2,FALSE)/VLOOKUP($B50,Revenues!$B$3:$I$204,Ratio!H$2,FALSE)</f>
        <v>0.38516446536461119</v>
      </c>
      <c r="J50">
        <f t="shared" si="0"/>
        <v>0.3919825468777387</v>
      </c>
      <c r="L50" s="33">
        <f t="shared" si="1"/>
        <v>0.3919825468777387</v>
      </c>
      <c r="M50" s="33">
        <f t="shared" si="2"/>
        <v>0.6080174531222613</v>
      </c>
    </row>
    <row r="51" spans="1:13" ht="15" customHeight="1" x14ac:dyDescent="0.35">
      <c r="A51" s="33" t="s">
        <v>61</v>
      </c>
      <c r="B51" s="50">
        <v>133</v>
      </c>
      <c r="C51">
        <f>VLOOKUP($B51,Expenses!$B$3:$I$204,Ratio!C$2,FALSE)/VLOOKUP($B51,Revenues!$B$3:$I$204,Ratio!C$2,FALSE)</f>
        <v>0.75367550972608</v>
      </c>
      <c r="D51">
        <f>VLOOKUP($B51,Expenses!$B$3:$I$204,Ratio!D$2,FALSE)/VLOOKUP($B51,Revenues!$B$3:$I$204,Ratio!D$2,FALSE)</f>
        <v>0.6525514396361124</v>
      </c>
      <c r="E51">
        <f>VLOOKUP($B51,Expenses!$B$3:$I$204,Ratio!E$2,FALSE)/VLOOKUP($B51,Revenues!$B$3:$I$204,Ratio!E$2,FALSE)</f>
        <v>0.59874930522203051</v>
      </c>
      <c r="F51">
        <f>VLOOKUP($B51,Expenses!$B$3:$I$204,Ratio!F$2,FALSE)/VLOOKUP($B51,Revenues!$B$3:$I$204,Ratio!F$2,FALSE)</f>
        <v>0.59476860321438585</v>
      </c>
      <c r="G51">
        <f>VLOOKUP($B51,Expenses!$B$3:$I$204,Ratio!G$2,FALSE)/VLOOKUP($B51,Revenues!$B$3:$I$204,Ratio!G$2,FALSE)</f>
        <v>0.59326274389653511</v>
      </c>
      <c r="H51">
        <f>VLOOKUP($B51,Expenses!$B$3:$I$204,Ratio!H$2,FALSE)/VLOOKUP($B51,Revenues!$B$3:$I$204,Ratio!H$2,FALSE)</f>
        <v>0.69631198653268722</v>
      </c>
      <c r="J51">
        <f t="shared" si="0"/>
        <v>0.72499374812938355</v>
      </c>
      <c r="L51" s="33">
        <f t="shared" si="1"/>
        <v>0.72499374812938355</v>
      </c>
      <c r="M51" s="33">
        <f t="shared" si="2"/>
        <v>0.27500625187061645</v>
      </c>
    </row>
    <row r="52" spans="1:13" ht="15" customHeight="1" x14ac:dyDescent="0.35">
      <c r="A52" s="33" t="s">
        <v>62</v>
      </c>
      <c r="B52" s="50">
        <v>134</v>
      </c>
      <c r="C52">
        <f>VLOOKUP($B52,Expenses!$B$3:$I$204,Ratio!C$2,FALSE)/VLOOKUP($B52,Revenues!$B$3:$I$204,Ratio!C$2,FALSE)</f>
        <v>0.83365330384883118</v>
      </c>
      <c r="D52">
        <f>VLOOKUP($B52,Expenses!$B$3:$I$204,Ratio!D$2,FALSE)/VLOOKUP($B52,Revenues!$B$3:$I$204,Ratio!D$2,FALSE)</f>
        <v>0.8020029080829103</v>
      </c>
      <c r="E52">
        <f>VLOOKUP($B52,Expenses!$B$3:$I$204,Ratio!E$2,FALSE)/VLOOKUP($B52,Revenues!$B$3:$I$204,Ratio!E$2,FALSE)</f>
        <v>0.67953517247874984</v>
      </c>
      <c r="F52">
        <f>VLOOKUP($B52,Expenses!$B$3:$I$204,Ratio!F$2,FALSE)/VLOOKUP($B52,Revenues!$B$3:$I$204,Ratio!F$2,FALSE)</f>
        <v>0.59932414347689078</v>
      </c>
      <c r="G52">
        <f>VLOOKUP($B52,Expenses!$B$3:$I$204,Ratio!G$2,FALSE)/VLOOKUP($B52,Revenues!$B$3:$I$204,Ratio!G$2,FALSE)</f>
        <v>0.47452041820888319</v>
      </c>
      <c r="H52">
        <f>VLOOKUP($B52,Expenses!$B$3:$I$204,Ratio!H$2,FALSE)/VLOOKUP($B52,Revenues!$B$3:$I$204,Ratio!H$2,FALSE)</f>
        <v>0.46011295368666033</v>
      </c>
      <c r="J52">
        <f t="shared" si="0"/>
        <v>0.64688312876774579</v>
      </c>
      <c r="L52" s="33">
        <f t="shared" si="1"/>
        <v>0.64688312876774579</v>
      </c>
      <c r="M52" s="33">
        <f t="shared" si="2"/>
        <v>0.35311687123225421</v>
      </c>
    </row>
    <row r="53" spans="1:13" ht="15" customHeight="1" x14ac:dyDescent="0.35">
      <c r="A53" s="33" t="s">
        <v>63</v>
      </c>
      <c r="B53" s="50">
        <v>136</v>
      </c>
      <c r="C53">
        <f>VLOOKUP($B53,Expenses!$B$3:$I$204,Ratio!C$2,FALSE)/VLOOKUP($B53,Revenues!$B$3:$I$204,Ratio!C$2,FALSE)</f>
        <v>5.5745046007434675</v>
      </c>
      <c r="D53">
        <f>VLOOKUP($B53,Expenses!$B$3:$I$204,Ratio!D$2,FALSE)/VLOOKUP($B53,Revenues!$B$3:$I$204,Ratio!D$2,FALSE)</f>
        <v>3.1397816420526365</v>
      </c>
      <c r="E53">
        <f>VLOOKUP($B53,Expenses!$B$3:$I$204,Ratio!E$2,FALSE)/VLOOKUP($B53,Revenues!$B$3:$I$204,Ratio!E$2,FALSE)</f>
        <v>2.7713481808181291</v>
      </c>
      <c r="F53">
        <f>VLOOKUP($B53,Expenses!$B$3:$I$204,Ratio!F$2,FALSE)/VLOOKUP($B53,Revenues!$B$3:$I$204,Ratio!F$2,FALSE)</f>
        <v>3.3221078765691927</v>
      </c>
      <c r="G53">
        <f>VLOOKUP($B53,Expenses!$B$3:$I$204,Ratio!G$2,FALSE)/VLOOKUP($B53,Revenues!$B$3:$I$204,Ratio!G$2,FALSE)</f>
        <v>6.049782885181255</v>
      </c>
      <c r="H53">
        <f>VLOOKUP($B53,Expenses!$B$3:$I$204,Ratio!H$2,FALSE)/VLOOKUP($B53,Revenues!$B$3:$I$204,Ratio!H$2,FALSE)</f>
        <v>6.6847754914184678</v>
      </c>
      <c r="J53">
        <f t="shared" si="0"/>
        <v>6.1296400460809677</v>
      </c>
      <c r="L53" s="33">
        <f t="shared" si="1"/>
        <v>1</v>
      </c>
      <c r="M53" s="33">
        <f t="shared" si="2"/>
        <v>0</v>
      </c>
    </row>
    <row r="54" spans="1:13" ht="15" customHeight="1" x14ac:dyDescent="0.35">
      <c r="A54" s="33" t="s">
        <v>64</v>
      </c>
      <c r="B54" s="50">
        <v>139</v>
      </c>
      <c r="C54">
        <f>VLOOKUP($B54,Expenses!$B$3:$I$204,Ratio!C$2,FALSE)/VLOOKUP($B54,Revenues!$B$3:$I$204,Ratio!C$2,FALSE)</f>
        <v>0.54459426480354811</v>
      </c>
      <c r="D54">
        <f>VLOOKUP($B54,Expenses!$B$3:$I$204,Ratio!D$2,FALSE)/VLOOKUP($B54,Revenues!$B$3:$I$204,Ratio!D$2,FALSE)</f>
        <v>0.54387335231333156</v>
      </c>
      <c r="E54">
        <f>VLOOKUP($B54,Expenses!$B$3:$I$204,Ratio!E$2,FALSE)/VLOOKUP($B54,Revenues!$B$3:$I$204,Ratio!E$2,FALSE)</f>
        <v>0.51910733526974129</v>
      </c>
      <c r="F54">
        <f>VLOOKUP($B54,Expenses!$B$3:$I$204,Ratio!F$2,FALSE)/VLOOKUP($B54,Revenues!$B$3:$I$204,Ratio!F$2,FALSE)</f>
        <v>0.42163760250374022</v>
      </c>
      <c r="G54">
        <f>VLOOKUP($B54,Expenses!$B$3:$I$204,Ratio!G$2,FALSE)/VLOOKUP($B54,Revenues!$B$3:$I$204,Ratio!G$2,FALSE)</f>
        <v>0.44623458414826683</v>
      </c>
      <c r="H54">
        <f>VLOOKUP($B54,Expenses!$B$3:$I$204,Ratio!H$2,FALSE)/VLOOKUP($B54,Revenues!$B$3:$I$204,Ratio!H$2,FALSE)</f>
        <v>0.59742122467608549</v>
      </c>
      <c r="J54">
        <f t="shared" si="0"/>
        <v>0.57100774473981675</v>
      </c>
      <c r="L54" s="33">
        <f t="shared" si="1"/>
        <v>0.57100774473981675</v>
      </c>
      <c r="M54" s="33">
        <f t="shared" si="2"/>
        <v>0.42899225526018325</v>
      </c>
    </row>
    <row r="55" spans="1:13" ht="15" customHeight="1" x14ac:dyDescent="0.35">
      <c r="A55" s="33" t="s">
        <v>65</v>
      </c>
      <c r="B55" s="50">
        <v>142</v>
      </c>
      <c r="C55">
        <f>VLOOKUP($B55,Expenses!$B$3:$I$204,Ratio!C$2,FALSE)/VLOOKUP($B55,Revenues!$B$3:$I$204,Ratio!C$2,FALSE)</f>
        <v>0.41145102288862007</v>
      </c>
      <c r="D55">
        <f>VLOOKUP($B55,Expenses!$B$3:$I$204,Ratio!D$2,FALSE)/VLOOKUP($B55,Revenues!$B$3:$I$204,Ratio!D$2,FALSE)</f>
        <v>0.56437971209879645</v>
      </c>
      <c r="E55">
        <f>VLOOKUP($B55,Expenses!$B$3:$I$204,Ratio!E$2,FALSE)/VLOOKUP($B55,Revenues!$B$3:$I$204,Ratio!E$2,FALSE)</f>
        <v>0.54164592704884418</v>
      </c>
      <c r="F55">
        <f>VLOOKUP($B55,Expenses!$B$3:$I$204,Ratio!F$2,FALSE)/VLOOKUP($B55,Revenues!$B$3:$I$204,Ratio!F$2,FALSE)</f>
        <v>0.460460046181765</v>
      </c>
      <c r="G55">
        <f>VLOOKUP($B55,Expenses!$B$3:$I$204,Ratio!G$2,FALSE)/VLOOKUP($B55,Revenues!$B$3:$I$204,Ratio!G$2,FALSE)</f>
        <v>0.50340660271724147</v>
      </c>
      <c r="H55">
        <f>VLOOKUP($B55,Expenses!$B$3:$I$204,Ratio!H$2,FALSE)/VLOOKUP($B55,Revenues!$B$3:$I$204,Ratio!H$2,FALSE)</f>
        <v>0.60690429731378037</v>
      </c>
      <c r="J55">
        <f t="shared" si="0"/>
        <v>0.50917766010120025</v>
      </c>
      <c r="L55" s="33">
        <f t="shared" si="1"/>
        <v>0.50917766010120025</v>
      </c>
      <c r="M55" s="33">
        <f t="shared" si="2"/>
        <v>0.49082233989879975</v>
      </c>
    </row>
    <row r="56" spans="1:13" ht="15" customHeight="1" x14ac:dyDescent="0.35">
      <c r="A56" s="33" t="s">
        <v>66</v>
      </c>
      <c r="B56" s="50">
        <v>143</v>
      </c>
      <c r="C56">
        <f>VLOOKUP($B56,Expenses!$B$3:$I$204,Ratio!C$2,FALSE)/VLOOKUP($B56,Revenues!$B$3:$I$204,Ratio!C$2,FALSE)</f>
        <v>0.77296102335230177</v>
      </c>
      <c r="D56">
        <f>VLOOKUP($B56,Expenses!$B$3:$I$204,Ratio!D$2,FALSE)/VLOOKUP($B56,Revenues!$B$3:$I$204,Ratio!D$2,FALSE)</f>
        <v>1.1690917231356512</v>
      </c>
      <c r="E56">
        <f>VLOOKUP($B56,Expenses!$B$3:$I$204,Ratio!E$2,FALSE)/VLOOKUP($B56,Revenues!$B$3:$I$204,Ratio!E$2,FALSE)</f>
        <v>1.4606466652382302</v>
      </c>
      <c r="F56">
        <f>VLOOKUP($B56,Expenses!$B$3:$I$204,Ratio!F$2,FALSE)/VLOOKUP($B56,Revenues!$B$3:$I$204,Ratio!F$2,FALSE)</f>
        <v>0.43629524556658733</v>
      </c>
      <c r="G56">
        <f>VLOOKUP($B56,Expenses!$B$3:$I$204,Ratio!G$2,FALSE)/VLOOKUP($B56,Revenues!$B$3:$I$204,Ratio!G$2,FALSE)</f>
        <v>1.2862315189100182</v>
      </c>
      <c r="H56">
        <f>VLOOKUP($B56,Expenses!$B$3:$I$204,Ratio!H$2,FALSE)/VLOOKUP($B56,Revenues!$B$3:$I$204,Ratio!H$2,FALSE)</f>
        <v>0.61040250414090202</v>
      </c>
      <c r="J56">
        <f t="shared" si="0"/>
        <v>0.69168176374660195</v>
      </c>
      <c r="L56" s="33">
        <f t="shared" si="1"/>
        <v>0.69168176374660195</v>
      </c>
      <c r="M56" s="33">
        <f t="shared" si="2"/>
        <v>0.30831823625339805</v>
      </c>
    </row>
    <row r="57" spans="1:13" ht="15" customHeight="1" x14ac:dyDescent="0.35">
      <c r="A57" s="33" t="s">
        <v>68</v>
      </c>
      <c r="B57" s="50">
        <v>145</v>
      </c>
      <c r="C57">
        <f>VLOOKUP($B57,Expenses!$B$3:$I$204,Ratio!C$2,FALSE)/VLOOKUP($B57,Revenues!$B$3:$I$204,Ratio!C$2,FALSE)</f>
        <v>0.84310730319292237</v>
      </c>
      <c r="D57">
        <f>VLOOKUP($B57,Expenses!$B$3:$I$204,Ratio!D$2,FALSE)/VLOOKUP($B57,Revenues!$B$3:$I$204,Ratio!D$2,FALSE)</f>
        <v>1.0115932999712312</v>
      </c>
      <c r="E57">
        <f>VLOOKUP($B57,Expenses!$B$3:$I$204,Ratio!E$2,FALSE)/VLOOKUP($B57,Revenues!$B$3:$I$204,Ratio!E$2,FALSE)</f>
        <v>0.98611639487610436</v>
      </c>
      <c r="F57">
        <f>VLOOKUP($B57,Expenses!$B$3:$I$204,Ratio!F$2,FALSE)/VLOOKUP($B57,Revenues!$B$3:$I$204,Ratio!F$2,FALSE)</f>
        <v>0.93113208838864614</v>
      </c>
      <c r="G57">
        <f>VLOOKUP($B57,Expenses!$B$3:$I$204,Ratio!G$2,FALSE)/VLOOKUP($B57,Revenues!$B$3:$I$204,Ratio!G$2,FALSE)</f>
        <v>0.81933904237019928</v>
      </c>
      <c r="H57">
        <f>VLOOKUP($B57,Expenses!$B$3:$I$204,Ratio!H$2,FALSE)/VLOOKUP($B57,Revenues!$B$3:$I$204,Ratio!H$2,FALSE)</f>
        <v>0.98476033717018174</v>
      </c>
      <c r="J57">
        <f t="shared" si="0"/>
        <v>0.91393382018155211</v>
      </c>
      <c r="L57" s="33">
        <f t="shared" si="1"/>
        <v>0.91393382018155211</v>
      </c>
      <c r="M57" s="33">
        <f t="shared" si="2"/>
        <v>8.6066179818447885E-2</v>
      </c>
    </row>
    <row r="58" spans="1:13" ht="15" customHeight="1" x14ac:dyDescent="0.35">
      <c r="A58" s="33" t="s">
        <v>69</v>
      </c>
      <c r="B58" s="50">
        <v>147</v>
      </c>
      <c r="C58">
        <f>VLOOKUP($B58,Expenses!$B$3:$I$204,Ratio!C$2,FALSE)/VLOOKUP($B58,Revenues!$B$3:$I$204,Ratio!C$2,FALSE)</f>
        <v>0.5184164669584711</v>
      </c>
      <c r="D58">
        <f>VLOOKUP($B58,Expenses!$B$3:$I$204,Ratio!D$2,FALSE)/VLOOKUP($B58,Revenues!$B$3:$I$204,Ratio!D$2,FALSE)</f>
        <v>0.64249587519463436</v>
      </c>
      <c r="E58">
        <f>VLOOKUP($B58,Expenses!$B$3:$I$204,Ratio!E$2,FALSE)/VLOOKUP($B58,Revenues!$B$3:$I$204,Ratio!E$2,FALSE)</f>
        <v>1.4819400455956802</v>
      </c>
      <c r="F58">
        <f>VLOOKUP($B58,Expenses!$B$3:$I$204,Ratio!F$2,FALSE)/VLOOKUP($B58,Revenues!$B$3:$I$204,Ratio!F$2,FALSE)</f>
        <v>0.39367380223346632</v>
      </c>
      <c r="G58">
        <f>VLOOKUP($B58,Expenses!$B$3:$I$204,Ratio!G$2,FALSE)/VLOOKUP($B58,Revenues!$B$3:$I$204,Ratio!G$2,FALSE)</f>
        <v>0.23332911760665928</v>
      </c>
      <c r="H58">
        <f>VLOOKUP($B58,Expenses!$B$3:$I$204,Ratio!H$2,FALSE)/VLOOKUP($B58,Revenues!$B$3:$I$204,Ratio!H$2,FALSE)</f>
        <v>0.27303877998701553</v>
      </c>
      <c r="J58">
        <f t="shared" si="0"/>
        <v>0.39572762347274332</v>
      </c>
      <c r="L58" s="33">
        <f t="shared" si="1"/>
        <v>0.39572762347274332</v>
      </c>
      <c r="M58" s="33">
        <f t="shared" si="2"/>
        <v>0.60427237652725663</v>
      </c>
    </row>
    <row r="59" spans="1:13" ht="15" customHeight="1" x14ac:dyDescent="0.35">
      <c r="A59" s="33" t="s">
        <v>70</v>
      </c>
      <c r="B59" s="50">
        <v>148</v>
      </c>
      <c r="C59">
        <f>VLOOKUP($B59,Expenses!$B$3:$I$204,Ratio!C$2,FALSE)/VLOOKUP($B59,Revenues!$B$3:$I$204,Ratio!C$2,FALSE)</f>
        <v>0.71986590212675583</v>
      </c>
      <c r="D59">
        <f>VLOOKUP($B59,Expenses!$B$3:$I$204,Ratio!D$2,FALSE)/VLOOKUP($B59,Revenues!$B$3:$I$204,Ratio!D$2,FALSE)</f>
        <v>0.85441887861432941</v>
      </c>
      <c r="E59">
        <f>VLOOKUP($B59,Expenses!$B$3:$I$204,Ratio!E$2,FALSE)/VLOOKUP($B59,Revenues!$B$3:$I$204,Ratio!E$2,FALSE)</f>
        <v>0.80148914051139608</v>
      </c>
      <c r="F59">
        <f>VLOOKUP($B59,Expenses!$B$3:$I$204,Ratio!F$2,FALSE)/VLOOKUP($B59,Revenues!$B$3:$I$204,Ratio!F$2,FALSE)</f>
        <v>0.58903826847185248</v>
      </c>
      <c r="G59">
        <f>VLOOKUP($B59,Expenses!$B$3:$I$204,Ratio!G$2,FALSE)/VLOOKUP($B59,Revenues!$B$3:$I$204,Ratio!G$2,FALSE)</f>
        <v>0.68592776634937114</v>
      </c>
      <c r="H59">
        <f>VLOOKUP($B59,Expenses!$B$3:$I$204,Ratio!H$2,FALSE)/VLOOKUP($B59,Revenues!$B$3:$I$204,Ratio!H$2,FALSE)</f>
        <v>0.72665256721042959</v>
      </c>
      <c r="J59">
        <f t="shared" si="0"/>
        <v>0.72325923466859265</v>
      </c>
      <c r="L59" s="33">
        <f t="shared" si="1"/>
        <v>0.72325923466859265</v>
      </c>
      <c r="M59" s="33">
        <f t="shared" si="2"/>
        <v>0.27674076533140735</v>
      </c>
    </row>
    <row r="60" spans="1:13" ht="15" customHeight="1" x14ac:dyDescent="0.35">
      <c r="A60" s="33" t="s">
        <v>71</v>
      </c>
      <c r="B60" s="50">
        <v>149</v>
      </c>
      <c r="C60">
        <f>VLOOKUP($B60,Expenses!$B$3:$I$204,Ratio!C$2,FALSE)/VLOOKUP($B60,Revenues!$B$3:$I$204,Ratio!C$2,FALSE)</f>
        <v>0.70060058822557525</v>
      </c>
      <c r="D60">
        <f>VLOOKUP($B60,Expenses!$B$3:$I$204,Ratio!D$2,FALSE)/VLOOKUP($B60,Revenues!$B$3:$I$204,Ratio!D$2,FALSE)</f>
        <v>0.30658879536849559</v>
      </c>
      <c r="E60">
        <f>VLOOKUP($B60,Expenses!$B$3:$I$204,Ratio!E$2,FALSE)/VLOOKUP($B60,Revenues!$B$3:$I$204,Ratio!E$2,FALSE)</f>
        <v>0.34697106802961991</v>
      </c>
      <c r="F60">
        <f>VLOOKUP($B60,Expenses!$B$3:$I$204,Ratio!F$2,FALSE)/VLOOKUP($B60,Revenues!$B$3:$I$204,Ratio!F$2,FALSE)</f>
        <v>0.39588489214268424</v>
      </c>
      <c r="G60">
        <f>VLOOKUP($B60,Expenses!$B$3:$I$204,Ratio!G$2,FALSE)/VLOOKUP($B60,Revenues!$B$3:$I$204,Ratio!G$2,FALSE)</f>
        <v>0.55672535987129956</v>
      </c>
      <c r="H60">
        <f>VLOOKUP($B60,Expenses!$B$3:$I$204,Ratio!H$2,FALSE)/VLOOKUP($B60,Revenues!$B$3:$I$204,Ratio!H$2,FALSE)</f>
        <v>0.75041599552040261</v>
      </c>
      <c r="J60">
        <f t="shared" si="0"/>
        <v>0.72550829187298893</v>
      </c>
      <c r="L60" s="33">
        <f t="shared" si="1"/>
        <v>0.72550829187298893</v>
      </c>
      <c r="M60" s="33">
        <f t="shared" si="2"/>
        <v>0.27449170812701107</v>
      </c>
    </row>
    <row r="61" spans="1:13" ht="15" customHeight="1" x14ac:dyDescent="0.35">
      <c r="A61" s="33" t="s">
        <v>73</v>
      </c>
      <c r="B61" s="50">
        <v>151</v>
      </c>
      <c r="C61">
        <f>VLOOKUP($B61,Expenses!$B$3:$I$204,Ratio!C$2,FALSE)/VLOOKUP($B61,Revenues!$B$3:$I$204,Ratio!C$2,FALSE)</f>
        <v>0.73997031743300357</v>
      </c>
      <c r="D61">
        <f>VLOOKUP($B61,Expenses!$B$3:$I$204,Ratio!D$2,FALSE)/VLOOKUP($B61,Revenues!$B$3:$I$204,Ratio!D$2,FALSE)</f>
        <v>0.675240239498756</v>
      </c>
      <c r="E61">
        <f>VLOOKUP($B61,Expenses!$B$3:$I$204,Ratio!E$2,FALSE)/VLOOKUP($B61,Revenues!$B$3:$I$204,Ratio!E$2,FALSE)</f>
        <v>0.72960346481604932</v>
      </c>
      <c r="F61">
        <f>VLOOKUP($B61,Expenses!$B$3:$I$204,Ratio!F$2,FALSE)/VLOOKUP($B61,Revenues!$B$3:$I$204,Ratio!F$2,FALSE)</f>
        <v>0.75463936266392007</v>
      </c>
      <c r="G61">
        <f>VLOOKUP($B61,Expenses!$B$3:$I$204,Ratio!G$2,FALSE)/VLOOKUP($B61,Revenues!$B$3:$I$204,Ratio!G$2,FALSE)</f>
        <v>0.56491075701899762</v>
      </c>
      <c r="H61">
        <f>VLOOKUP($B61,Expenses!$B$3:$I$204,Ratio!H$2,FALSE)/VLOOKUP($B61,Revenues!$B$3:$I$204,Ratio!H$2,FALSE)</f>
        <v>0.58783549495427811</v>
      </c>
      <c r="J61">
        <f t="shared" si="0"/>
        <v>0.66390290619364078</v>
      </c>
      <c r="L61" s="33">
        <f t="shared" si="1"/>
        <v>0.66390290619364078</v>
      </c>
      <c r="M61" s="33">
        <f t="shared" si="2"/>
        <v>0.33609709380635922</v>
      </c>
    </row>
    <row r="62" spans="1:13" ht="15" customHeight="1" x14ac:dyDescent="0.35">
      <c r="A62" s="33" t="s">
        <v>74</v>
      </c>
      <c r="B62" s="50">
        <v>153</v>
      </c>
      <c r="C62">
        <f>VLOOKUP($B62,Expenses!$B$3:$I$204,Ratio!C$2,FALSE)/VLOOKUP($B62,Revenues!$B$3:$I$204,Ratio!C$2,FALSE)</f>
        <v>0.5580361703648673</v>
      </c>
      <c r="D62">
        <f>VLOOKUP($B62,Expenses!$B$3:$I$204,Ratio!D$2,FALSE)/VLOOKUP($B62,Revenues!$B$3:$I$204,Ratio!D$2,FALSE)</f>
        <v>0.86807314288026916</v>
      </c>
      <c r="E62">
        <f>VLOOKUP($B62,Expenses!$B$3:$I$204,Ratio!E$2,FALSE)/VLOOKUP($B62,Revenues!$B$3:$I$204,Ratio!E$2,FALSE)</f>
        <v>0.65074595663735102</v>
      </c>
      <c r="F62">
        <f>VLOOKUP($B62,Expenses!$B$3:$I$204,Ratio!F$2,FALSE)/VLOOKUP($B62,Revenues!$B$3:$I$204,Ratio!F$2,FALSE)</f>
        <v>0.63920370975125584</v>
      </c>
      <c r="G62">
        <f>VLOOKUP($B62,Expenses!$B$3:$I$204,Ratio!G$2,FALSE)/VLOOKUP($B62,Revenues!$B$3:$I$204,Ratio!G$2,FALSE)</f>
        <v>0.63706851178060453</v>
      </c>
      <c r="H62">
        <f>VLOOKUP($B62,Expenses!$B$3:$I$204,Ratio!H$2,FALSE)/VLOOKUP($B62,Revenues!$B$3:$I$204,Ratio!H$2,FALSE)</f>
        <v>0.72550872089258678</v>
      </c>
      <c r="J62">
        <f t="shared" si="0"/>
        <v>0.64177244562872704</v>
      </c>
      <c r="L62" s="33">
        <f t="shared" si="1"/>
        <v>0.64177244562872704</v>
      </c>
      <c r="M62" s="33">
        <f t="shared" si="2"/>
        <v>0.35822755437127296</v>
      </c>
    </row>
    <row r="63" spans="1:13" ht="15" customHeight="1" x14ac:dyDescent="0.35">
      <c r="A63" s="33" t="s">
        <v>76</v>
      </c>
      <c r="B63" s="50">
        <v>157</v>
      </c>
      <c r="C63">
        <f>VLOOKUP($B63,Expenses!$B$3:$I$204,Ratio!C$2,FALSE)/VLOOKUP($B63,Revenues!$B$3:$I$204,Ratio!C$2,FALSE)</f>
        <v>0.75908921050963163</v>
      </c>
      <c r="D63">
        <f>VLOOKUP($B63,Expenses!$B$3:$I$204,Ratio!D$2,FALSE)/VLOOKUP($B63,Revenues!$B$3:$I$204,Ratio!D$2,FALSE)</f>
        <v>0.86031928078798925</v>
      </c>
      <c r="E63">
        <f>VLOOKUP($B63,Expenses!$B$3:$I$204,Ratio!E$2,FALSE)/VLOOKUP($B63,Revenues!$B$3:$I$204,Ratio!E$2,FALSE)</f>
        <v>1.1386706982796015</v>
      </c>
      <c r="F63">
        <f>VLOOKUP($B63,Expenses!$B$3:$I$204,Ratio!F$2,FALSE)/VLOOKUP($B63,Revenues!$B$3:$I$204,Ratio!F$2,FALSE)</f>
        <v>1.2355384311125506</v>
      </c>
      <c r="G63">
        <f>VLOOKUP($B63,Expenses!$B$3:$I$204,Ratio!G$2,FALSE)/VLOOKUP($B63,Revenues!$B$3:$I$204,Ratio!G$2,FALSE)</f>
        <v>1.0509168596683069</v>
      </c>
      <c r="H63">
        <f>VLOOKUP($B63,Expenses!$B$3:$I$204,Ratio!H$2,FALSE)/VLOOKUP($B63,Revenues!$B$3:$I$204,Ratio!H$2,FALSE)</f>
        <v>0.83913964343200909</v>
      </c>
      <c r="J63">
        <f t="shared" si="0"/>
        <v>0.79911442697082036</v>
      </c>
      <c r="L63" s="33">
        <f t="shared" si="1"/>
        <v>0.79911442697082036</v>
      </c>
      <c r="M63" s="33">
        <f t="shared" si="2"/>
        <v>0.20088557302917964</v>
      </c>
    </row>
    <row r="64" spans="1:13" ht="15" customHeight="1" x14ac:dyDescent="0.35">
      <c r="A64" s="33" t="s">
        <v>77</v>
      </c>
      <c r="B64" s="50">
        <v>158</v>
      </c>
      <c r="C64">
        <f>VLOOKUP($B64,Expenses!$B$3:$I$204,Ratio!C$2,FALSE)/VLOOKUP($B64,Revenues!$B$3:$I$204,Ratio!C$2,FALSE)</f>
        <v>0.73382009571835272</v>
      </c>
      <c r="D64">
        <f>VLOOKUP($B64,Expenses!$B$3:$I$204,Ratio!D$2,FALSE)/VLOOKUP($B64,Revenues!$B$3:$I$204,Ratio!D$2,FALSE)</f>
        <v>0.73224780500009956</v>
      </c>
      <c r="E64">
        <f>VLOOKUP($B64,Expenses!$B$3:$I$204,Ratio!E$2,FALSE)/VLOOKUP($B64,Revenues!$B$3:$I$204,Ratio!E$2,FALSE)</f>
        <v>0.5901862112392473</v>
      </c>
      <c r="F64">
        <f>VLOOKUP($B64,Expenses!$B$3:$I$204,Ratio!F$2,FALSE)/VLOOKUP($B64,Revenues!$B$3:$I$204,Ratio!F$2,FALSE)</f>
        <v>0.50824953704874742</v>
      </c>
      <c r="G64">
        <f>VLOOKUP($B64,Expenses!$B$3:$I$204,Ratio!G$2,FALSE)/VLOOKUP($B64,Revenues!$B$3:$I$204,Ratio!G$2,FALSE)</f>
        <v>0.33288724669930458</v>
      </c>
      <c r="H64">
        <f>VLOOKUP($B64,Expenses!$B$3:$I$204,Ratio!H$2,FALSE)/VLOOKUP($B64,Revenues!$B$3:$I$204,Ratio!H$2,FALSE)</f>
        <v>0.3441056338241017</v>
      </c>
      <c r="J64">
        <f t="shared" si="0"/>
        <v>0.53896286477122723</v>
      </c>
      <c r="L64" s="33">
        <f t="shared" si="1"/>
        <v>0.53896286477122723</v>
      </c>
      <c r="M64" s="33">
        <f t="shared" si="2"/>
        <v>0.46103713522877277</v>
      </c>
    </row>
    <row r="65" spans="1:13" ht="15" customHeight="1" x14ac:dyDescent="0.35">
      <c r="A65" s="33" t="s">
        <v>78</v>
      </c>
      <c r="B65" s="50">
        <v>162</v>
      </c>
      <c r="C65">
        <f>VLOOKUP($B65,Expenses!$B$3:$I$204,Ratio!C$2,FALSE)/VLOOKUP($B65,Revenues!$B$3:$I$204,Ratio!C$2,FALSE)</f>
        <v>1.352496866759084</v>
      </c>
      <c r="D65">
        <f>VLOOKUP($B65,Expenses!$B$3:$I$204,Ratio!D$2,FALSE)/VLOOKUP($B65,Revenues!$B$3:$I$204,Ratio!D$2,FALSE)</f>
        <v>1.0152862807909286</v>
      </c>
      <c r="E65">
        <f>VLOOKUP($B65,Expenses!$B$3:$I$204,Ratio!E$2,FALSE)/VLOOKUP($B65,Revenues!$B$3:$I$204,Ratio!E$2,FALSE)</f>
        <v>0.52009501902229027</v>
      </c>
      <c r="F65">
        <f>VLOOKUP($B65,Expenses!$B$3:$I$204,Ratio!F$2,FALSE)/VLOOKUP($B65,Revenues!$B$3:$I$204,Ratio!F$2,FALSE)</f>
        <v>0.4776086321628864</v>
      </c>
      <c r="G65">
        <f>VLOOKUP($B65,Expenses!$B$3:$I$204,Ratio!G$2,FALSE)/VLOOKUP($B65,Revenues!$B$3:$I$204,Ratio!G$2,FALSE)</f>
        <v>0.48124193413437072</v>
      </c>
      <c r="H65">
        <f>VLOOKUP($B65,Expenses!$B$3:$I$204,Ratio!H$2,FALSE)/VLOOKUP($B65,Revenues!$B$3:$I$204,Ratio!H$2,FALSE)</f>
        <v>0.5764503354787851</v>
      </c>
      <c r="J65">
        <f t="shared" si="0"/>
        <v>0.96447360111893454</v>
      </c>
      <c r="L65" s="33">
        <f t="shared" si="1"/>
        <v>0.96447360111893454</v>
      </c>
      <c r="M65" s="33">
        <f t="shared" si="2"/>
        <v>3.5526398881065457E-2</v>
      </c>
    </row>
    <row r="66" spans="1:13" ht="15" customHeight="1" x14ac:dyDescent="0.35">
      <c r="A66" s="33" t="s">
        <v>79</v>
      </c>
      <c r="B66" s="50">
        <v>164</v>
      </c>
      <c r="C66">
        <f>VLOOKUP($B66,Expenses!$B$3:$I$204,Ratio!C$2,FALSE)/VLOOKUP($B66,Revenues!$B$3:$I$204,Ratio!C$2,FALSE)</f>
        <v>0.43705506593998555</v>
      </c>
      <c r="D66">
        <f>VLOOKUP($B66,Expenses!$B$3:$I$204,Ratio!D$2,FALSE)/VLOOKUP($B66,Revenues!$B$3:$I$204,Ratio!D$2,FALSE)</f>
        <v>0.3492540315506939</v>
      </c>
      <c r="E66">
        <f>VLOOKUP($B66,Expenses!$B$3:$I$204,Ratio!E$2,FALSE)/VLOOKUP($B66,Revenues!$B$3:$I$204,Ratio!E$2,FALSE)</f>
        <v>0.42010562083503755</v>
      </c>
      <c r="F66">
        <f>VLOOKUP($B66,Expenses!$B$3:$I$204,Ratio!F$2,FALSE)/VLOOKUP($B66,Revenues!$B$3:$I$204,Ratio!F$2,FALSE)</f>
        <v>0.63229350461760314</v>
      </c>
      <c r="G66">
        <f>VLOOKUP($B66,Expenses!$B$3:$I$204,Ratio!G$2,FALSE)/VLOOKUP($B66,Revenues!$B$3:$I$204,Ratio!G$2,FALSE)</f>
        <v>0.45818729358641269</v>
      </c>
      <c r="H66">
        <f>VLOOKUP($B66,Expenses!$B$3:$I$204,Ratio!H$2,FALSE)/VLOOKUP($B66,Revenues!$B$3:$I$204,Ratio!H$2,FALSE)</f>
        <v>0.47565597174890423</v>
      </c>
      <c r="J66">
        <f t="shared" si="0"/>
        <v>0.45635551884444492</v>
      </c>
      <c r="L66" s="33">
        <f t="shared" si="1"/>
        <v>0.45635551884444492</v>
      </c>
      <c r="M66" s="33">
        <f t="shared" si="2"/>
        <v>0.54364448115555508</v>
      </c>
    </row>
    <row r="67" spans="1:13" ht="15" customHeight="1" x14ac:dyDescent="0.35">
      <c r="A67" s="33" t="s">
        <v>80</v>
      </c>
      <c r="B67" s="50">
        <v>165</v>
      </c>
      <c r="C67">
        <f>VLOOKUP($B67,Expenses!$B$3:$I$204,Ratio!C$2,FALSE)/VLOOKUP($B67,Revenues!$B$3:$I$204,Ratio!C$2,FALSE)</f>
        <v>0.60704726307532997</v>
      </c>
      <c r="D67">
        <f>VLOOKUP($B67,Expenses!$B$3:$I$204,Ratio!D$2,FALSE)/VLOOKUP($B67,Revenues!$B$3:$I$204,Ratio!D$2,FALSE)</f>
        <v>0.85647241893918347</v>
      </c>
      <c r="E67">
        <f>VLOOKUP($B67,Expenses!$B$3:$I$204,Ratio!E$2,FALSE)/VLOOKUP($B67,Revenues!$B$3:$I$204,Ratio!E$2,FALSE)</f>
        <v>0.41434420621201201</v>
      </c>
      <c r="F67">
        <f>VLOOKUP($B67,Expenses!$B$3:$I$204,Ratio!F$2,FALSE)/VLOOKUP($B67,Revenues!$B$3:$I$204,Ratio!F$2,FALSE)</f>
        <v>0.4714665529489962</v>
      </c>
      <c r="G67">
        <f>VLOOKUP($B67,Expenses!$B$3:$I$204,Ratio!G$2,FALSE)/VLOOKUP($B67,Revenues!$B$3:$I$204,Ratio!G$2,FALSE)</f>
        <v>0.70376159990366038</v>
      </c>
      <c r="H67">
        <f>VLOOKUP($B67,Expenses!$B$3:$I$204,Ratio!H$2,FALSE)/VLOOKUP($B67,Revenues!$B$3:$I$204,Ratio!H$2,FALSE)</f>
        <v>1.3237442706866278</v>
      </c>
      <c r="J67">
        <f t="shared" si="0"/>
        <v>0.96539576688097894</v>
      </c>
      <c r="L67" s="33">
        <f t="shared" si="1"/>
        <v>0.96539576688097894</v>
      </c>
      <c r="M67" s="33">
        <f t="shared" si="2"/>
        <v>3.4604233119021055E-2</v>
      </c>
    </row>
    <row r="68" spans="1:13" ht="15" customHeight="1" x14ac:dyDescent="0.35">
      <c r="A68" s="33" t="s">
        <v>81</v>
      </c>
      <c r="B68" s="50">
        <v>167</v>
      </c>
      <c r="C68">
        <f>VLOOKUP($B68,Expenses!$B$3:$I$204,Ratio!C$2,FALSE)/VLOOKUP($B68,Revenues!$B$3:$I$204,Ratio!C$2,FALSE)</f>
        <v>0.47471740044157879</v>
      </c>
      <c r="D68">
        <f>VLOOKUP($B68,Expenses!$B$3:$I$204,Ratio!D$2,FALSE)/VLOOKUP($B68,Revenues!$B$3:$I$204,Ratio!D$2,FALSE)</f>
        <v>0.30148668542786505</v>
      </c>
      <c r="E68">
        <f>VLOOKUP($B68,Expenses!$B$3:$I$204,Ratio!E$2,FALSE)/VLOOKUP($B68,Revenues!$B$3:$I$204,Ratio!E$2,FALSE)</f>
        <v>0.54102259801523023</v>
      </c>
      <c r="F68">
        <f>VLOOKUP($B68,Expenses!$B$3:$I$204,Ratio!F$2,FALSE)/VLOOKUP($B68,Revenues!$B$3:$I$204,Ratio!F$2,FALSE)</f>
        <v>0.660764873358617</v>
      </c>
      <c r="G68">
        <f>VLOOKUP($B68,Expenses!$B$3:$I$204,Ratio!G$2,FALSE)/VLOOKUP($B68,Revenues!$B$3:$I$204,Ratio!G$2,FALSE)</f>
        <v>0.75551796836884733</v>
      </c>
      <c r="H68">
        <f>VLOOKUP($B68,Expenses!$B$3:$I$204,Ratio!H$2,FALSE)/VLOOKUP($B68,Revenues!$B$3:$I$204,Ratio!H$2,FALSE)</f>
        <v>0.69385917856820389</v>
      </c>
      <c r="J68">
        <f t="shared" si="0"/>
        <v>0.58428828950489131</v>
      </c>
      <c r="L68" s="33">
        <f t="shared" si="1"/>
        <v>0.58428828950489131</v>
      </c>
      <c r="M68" s="33">
        <f t="shared" si="2"/>
        <v>0.41571171049510869</v>
      </c>
    </row>
    <row r="69" spans="1:13" ht="15" customHeight="1" x14ac:dyDescent="0.35">
      <c r="A69" s="33" t="s">
        <v>83</v>
      </c>
      <c r="B69" s="50">
        <v>171</v>
      </c>
      <c r="C69">
        <f>VLOOKUP($B69,Expenses!$B$3:$I$204,Ratio!C$2,FALSE)/VLOOKUP($B69,Revenues!$B$3:$I$204,Ratio!C$2,FALSE)</f>
        <v>0.63496848850482057</v>
      </c>
      <c r="D69">
        <f>VLOOKUP($B69,Expenses!$B$3:$I$204,Ratio!D$2,FALSE)/VLOOKUP($B69,Revenues!$B$3:$I$204,Ratio!D$2,FALSE)</f>
        <v>0.78475744155606342</v>
      </c>
      <c r="E69">
        <f>VLOOKUP($B69,Expenses!$B$3:$I$204,Ratio!E$2,FALSE)/VLOOKUP($B69,Revenues!$B$3:$I$204,Ratio!E$2,FALSE)</f>
        <v>1.053407247086436</v>
      </c>
      <c r="F69">
        <f>VLOOKUP($B69,Expenses!$B$3:$I$204,Ratio!F$2,FALSE)/VLOOKUP($B69,Revenues!$B$3:$I$204,Ratio!F$2,FALSE)</f>
        <v>0.44071617022431842</v>
      </c>
      <c r="G69">
        <f>VLOOKUP($B69,Expenses!$B$3:$I$204,Ratio!G$2,FALSE)/VLOOKUP($B69,Revenues!$B$3:$I$204,Ratio!G$2,FALSE)</f>
        <v>0.63396192684655772</v>
      </c>
      <c r="H69">
        <f>VLOOKUP($B69,Expenses!$B$3:$I$204,Ratio!H$2,FALSE)/VLOOKUP($B69,Revenues!$B$3:$I$204,Ratio!H$2,FALSE)</f>
        <v>0.27186876135685006</v>
      </c>
      <c r="J69">
        <f t="shared" ref="J69:J126" si="3">(C69+H69)/2</f>
        <v>0.45341862493083529</v>
      </c>
      <c r="L69" s="33">
        <f t="shared" ref="L69:L126" si="4">MIN(1,J69)</f>
        <v>0.45341862493083529</v>
      </c>
      <c r="M69" s="33">
        <f t="shared" ref="M69:M126" si="5">1-L69</f>
        <v>0.54658137506916471</v>
      </c>
    </row>
    <row r="70" spans="1:13" ht="15" customHeight="1" x14ac:dyDescent="0.35">
      <c r="A70" s="33" t="s">
        <v>84</v>
      </c>
      <c r="B70" s="50">
        <v>173</v>
      </c>
      <c r="C70">
        <f>VLOOKUP($B70,Expenses!$B$3:$I$204,Ratio!C$2,FALSE)/VLOOKUP($B70,Revenues!$B$3:$I$204,Ratio!C$2,FALSE)</f>
        <v>0.77515023668596506</v>
      </c>
      <c r="D70">
        <f>VLOOKUP($B70,Expenses!$B$3:$I$204,Ratio!D$2,FALSE)/VLOOKUP($B70,Revenues!$B$3:$I$204,Ratio!D$2,FALSE)</f>
        <v>0.6342790939567472</v>
      </c>
      <c r="E70">
        <f>VLOOKUP($B70,Expenses!$B$3:$I$204,Ratio!E$2,FALSE)/VLOOKUP($B70,Revenues!$B$3:$I$204,Ratio!E$2,FALSE)</f>
        <v>0.82581029845691867</v>
      </c>
      <c r="F70">
        <f>VLOOKUP($B70,Expenses!$B$3:$I$204,Ratio!F$2,FALSE)/VLOOKUP($B70,Revenues!$B$3:$I$204,Ratio!F$2,FALSE)</f>
        <v>1.2360676658973015</v>
      </c>
      <c r="G70">
        <f>VLOOKUP($B70,Expenses!$B$3:$I$204,Ratio!G$2,FALSE)/VLOOKUP($B70,Revenues!$B$3:$I$204,Ratio!G$2,FALSE)</f>
        <v>1.0085794083476103</v>
      </c>
      <c r="H70">
        <f>VLOOKUP($B70,Expenses!$B$3:$I$204,Ratio!H$2,FALSE)/VLOOKUP($B70,Revenues!$B$3:$I$204,Ratio!H$2,FALSE)</f>
        <v>0.84219957914461974</v>
      </c>
      <c r="J70">
        <f t="shared" si="3"/>
        <v>0.8086749079152924</v>
      </c>
      <c r="L70" s="33">
        <f t="shared" si="4"/>
        <v>0.8086749079152924</v>
      </c>
      <c r="M70" s="33">
        <f t="shared" si="5"/>
        <v>0.1913250920847076</v>
      </c>
    </row>
    <row r="71" spans="1:13" ht="15" customHeight="1" x14ac:dyDescent="0.35">
      <c r="A71" s="33" t="s">
        <v>85</v>
      </c>
      <c r="B71" s="50">
        <v>175</v>
      </c>
      <c r="C71">
        <f>VLOOKUP($B71,Expenses!$B$3:$I$204,Ratio!C$2,FALSE)/VLOOKUP($B71,Revenues!$B$3:$I$204,Ratio!C$2,FALSE)</f>
        <v>0.43321150520854107</v>
      </c>
      <c r="D71">
        <f>VLOOKUP($B71,Expenses!$B$3:$I$204,Ratio!D$2,FALSE)/VLOOKUP($B71,Revenues!$B$3:$I$204,Ratio!D$2,FALSE)</f>
        <v>0.48265337530833868</v>
      </c>
      <c r="E71">
        <f>VLOOKUP($B71,Expenses!$B$3:$I$204,Ratio!E$2,FALSE)/VLOOKUP($B71,Revenues!$B$3:$I$204,Ratio!E$2,FALSE)</f>
        <v>0.46095099313545407</v>
      </c>
      <c r="F71">
        <f>VLOOKUP($B71,Expenses!$B$3:$I$204,Ratio!F$2,FALSE)/VLOOKUP($B71,Revenues!$B$3:$I$204,Ratio!F$2,FALSE)</f>
        <v>0.64511829963544154</v>
      </c>
      <c r="G71">
        <f>VLOOKUP($B71,Expenses!$B$3:$I$204,Ratio!G$2,FALSE)/VLOOKUP($B71,Revenues!$B$3:$I$204,Ratio!G$2,FALSE)</f>
        <v>0.7254221211668983</v>
      </c>
      <c r="H71">
        <f>VLOOKUP($B71,Expenses!$B$3:$I$204,Ratio!H$2,FALSE)/VLOOKUP($B71,Revenues!$B$3:$I$204,Ratio!H$2,FALSE)</f>
        <v>0.51097722816133251</v>
      </c>
      <c r="J71">
        <f t="shared" si="3"/>
        <v>0.47209436668493676</v>
      </c>
      <c r="L71" s="33">
        <f t="shared" si="4"/>
        <v>0.47209436668493676</v>
      </c>
      <c r="M71" s="33">
        <f t="shared" si="5"/>
        <v>0.52790563331506324</v>
      </c>
    </row>
    <row r="72" spans="1:13" ht="15" customHeight="1" x14ac:dyDescent="0.35">
      <c r="A72" s="33" t="s">
        <v>86</v>
      </c>
      <c r="B72" s="50">
        <v>176</v>
      </c>
      <c r="C72">
        <f>VLOOKUP($B72,Expenses!$B$3:$I$204,Ratio!C$2,FALSE)/VLOOKUP($B72,Revenues!$B$3:$I$204,Ratio!C$2,FALSE)</f>
        <v>0.4272808219070805</v>
      </c>
      <c r="D72">
        <f>VLOOKUP($B72,Expenses!$B$3:$I$204,Ratio!D$2,FALSE)/VLOOKUP($B72,Revenues!$B$3:$I$204,Ratio!D$2,FALSE)</f>
        <v>0.41464222875908274</v>
      </c>
      <c r="E72">
        <f>VLOOKUP($B72,Expenses!$B$3:$I$204,Ratio!E$2,FALSE)/VLOOKUP($B72,Revenues!$B$3:$I$204,Ratio!E$2,FALSE)</f>
        <v>0.40432955229293371</v>
      </c>
      <c r="F72">
        <f>VLOOKUP($B72,Expenses!$B$3:$I$204,Ratio!F$2,FALSE)/VLOOKUP($B72,Revenues!$B$3:$I$204,Ratio!F$2,FALSE)</f>
        <v>0.35907159267021682</v>
      </c>
      <c r="G72">
        <f>VLOOKUP($B72,Expenses!$B$3:$I$204,Ratio!G$2,FALSE)/VLOOKUP($B72,Revenues!$B$3:$I$204,Ratio!G$2,FALSE)</f>
        <v>0.35864079735117976</v>
      </c>
      <c r="H72">
        <f>VLOOKUP($B72,Expenses!$B$3:$I$204,Ratio!H$2,FALSE)/VLOOKUP($B72,Revenues!$B$3:$I$204,Ratio!H$2,FALSE)</f>
        <v>0.39460955268584985</v>
      </c>
      <c r="J72">
        <f t="shared" si="3"/>
        <v>0.41094518729646518</v>
      </c>
      <c r="L72" s="33">
        <f t="shared" si="4"/>
        <v>0.41094518729646518</v>
      </c>
      <c r="M72" s="33">
        <f t="shared" si="5"/>
        <v>0.58905481270353488</v>
      </c>
    </row>
    <row r="73" spans="1:13" ht="15" customHeight="1" x14ac:dyDescent="0.35">
      <c r="A73" s="33" t="s">
        <v>87</v>
      </c>
      <c r="B73" s="50">
        <v>177</v>
      </c>
      <c r="C73">
        <f>VLOOKUP($B73,Expenses!$B$3:$I$204,Ratio!C$2,FALSE)/VLOOKUP($B73,Revenues!$B$3:$I$204,Ratio!C$2,FALSE)</f>
        <v>0.56171878463459635</v>
      </c>
      <c r="D73">
        <f>VLOOKUP($B73,Expenses!$B$3:$I$204,Ratio!D$2,FALSE)/VLOOKUP($B73,Revenues!$B$3:$I$204,Ratio!D$2,FALSE)</f>
        <v>0.65687655303962156</v>
      </c>
      <c r="E73">
        <f>VLOOKUP($B73,Expenses!$B$3:$I$204,Ratio!E$2,FALSE)/VLOOKUP($B73,Revenues!$B$3:$I$204,Ratio!E$2,FALSE)</f>
        <v>0.58717089064626071</v>
      </c>
      <c r="F73">
        <f>VLOOKUP($B73,Expenses!$B$3:$I$204,Ratio!F$2,FALSE)/VLOOKUP($B73,Revenues!$B$3:$I$204,Ratio!F$2,FALSE)</f>
        <v>0.57584426558036295</v>
      </c>
      <c r="G73">
        <f>VLOOKUP($B73,Expenses!$B$3:$I$204,Ratio!G$2,FALSE)/VLOOKUP($B73,Revenues!$B$3:$I$204,Ratio!G$2,FALSE)</f>
        <v>0.64932633590060407</v>
      </c>
      <c r="H73">
        <f>VLOOKUP($B73,Expenses!$B$3:$I$204,Ratio!H$2,FALSE)/VLOOKUP($B73,Revenues!$B$3:$I$204,Ratio!H$2,FALSE)</f>
        <v>0.59190202047068952</v>
      </c>
      <c r="J73">
        <f t="shared" si="3"/>
        <v>0.57681040255264293</v>
      </c>
      <c r="L73" s="33">
        <f t="shared" si="4"/>
        <v>0.57681040255264293</v>
      </c>
      <c r="M73" s="33">
        <f t="shared" si="5"/>
        <v>0.42318959744735707</v>
      </c>
    </row>
    <row r="74" spans="1:13" ht="15" customHeight="1" x14ac:dyDescent="0.35">
      <c r="A74" s="33" t="s">
        <v>88</v>
      </c>
      <c r="B74" s="50">
        <v>180</v>
      </c>
      <c r="C74">
        <f>VLOOKUP($B74,Expenses!$B$3:$I$204,Ratio!C$2,FALSE)/VLOOKUP($B74,Revenues!$B$3:$I$204,Ratio!C$2,FALSE)</f>
        <v>0.72322708719754036</v>
      </c>
      <c r="D74">
        <f>VLOOKUP($B74,Expenses!$B$3:$I$204,Ratio!D$2,FALSE)/VLOOKUP($B74,Revenues!$B$3:$I$204,Ratio!D$2,FALSE)</f>
        <v>0.66566539905760369</v>
      </c>
      <c r="E74">
        <f>VLOOKUP($B74,Expenses!$B$3:$I$204,Ratio!E$2,FALSE)/VLOOKUP($B74,Revenues!$B$3:$I$204,Ratio!E$2,FALSE)</f>
        <v>0.6487343526407825</v>
      </c>
      <c r="F74">
        <f>VLOOKUP($B74,Expenses!$B$3:$I$204,Ratio!F$2,FALSE)/VLOOKUP($B74,Revenues!$B$3:$I$204,Ratio!F$2,FALSE)</f>
        <v>0.63033963646164326</v>
      </c>
      <c r="G74">
        <f>VLOOKUP($B74,Expenses!$B$3:$I$204,Ratio!G$2,FALSE)/VLOOKUP($B74,Revenues!$B$3:$I$204,Ratio!G$2,FALSE)</f>
        <v>0.58656993088129605</v>
      </c>
      <c r="H74">
        <f>VLOOKUP($B74,Expenses!$B$3:$I$204,Ratio!H$2,FALSE)/VLOOKUP($B74,Revenues!$B$3:$I$204,Ratio!H$2,FALSE)</f>
        <v>0.660788388415814</v>
      </c>
      <c r="J74">
        <f t="shared" si="3"/>
        <v>0.69200773780667713</v>
      </c>
      <c r="L74" s="33">
        <f t="shared" si="4"/>
        <v>0.69200773780667713</v>
      </c>
      <c r="M74" s="33">
        <f t="shared" si="5"/>
        <v>0.30799226219332287</v>
      </c>
    </row>
    <row r="75" spans="1:13" ht="15" customHeight="1" x14ac:dyDescent="0.35">
      <c r="A75" s="33" t="s">
        <v>89</v>
      </c>
      <c r="B75" s="50">
        <v>181</v>
      </c>
      <c r="C75">
        <f>VLOOKUP($B75,Expenses!$B$3:$I$204,Ratio!C$2,FALSE)/VLOOKUP($B75,Revenues!$B$3:$I$204,Ratio!C$2,FALSE)</f>
        <v>0.5003091080748211</v>
      </c>
      <c r="D75">
        <f>VLOOKUP($B75,Expenses!$B$3:$I$204,Ratio!D$2,FALSE)/VLOOKUP($B75,Revenues!$B$3:$I$204,Ratio!D$2,FALSE)</f>
        <v>0.46577567233520539</v>
      </c>
      <c r="E75">
        <f>VLOOKUP($B75,Expenses!$B$3:$I$204,Ratio!E$2,FALSE)/VLOOKUP($B75,Revenues!$B$3:$I$204,Ratio!E$2,FALSE)</f>
        <v>0.49078104796041855</v>
      </c>
      <c r="F75">
        <f>VLOOKUP($B75,Expenses!$B$3:$I$204,Ratio!F$2,FALSE)/VLOOKUP($B75,Revenues!$B$3:$I$204,Ratio!F$2,FALSE)</f>
        <v>0.40877338053228107</v>
      </c>
      <c r="G75">
        <f>VLOOKUP($B75,Expenses!$B$3:$I$204,Ratio!G$2,FALSE)/VLOOKUP($B75,Revenues!$B$3:$I$204,Ratio!G$2,FALSE)</f>
        <v>0.33305602102159715</v>
      </c>
      <c r="H75">
        <f>VLOOKUP($B75,Expenses!$B$3:$I$204,Ratio!H$2,FALSE)/VLOOKUP($B75,Revenues!$B$3:$I$204,Ratio!H$2,FALSE)</f>
        <v>0.36466524279554197</v>
      </c>
      <c r="J75">
        <f t="shared" si="3"/>
        <v>0.43248717543518156</v>
      </c>
      <c r="L75" s="33">
        <f t="shared" si="4"/>
        <v>0.43248717543518156</v>
      </c>
      <c r="M75" s="33">
        <f t="shared" si="5"/>
        <v>0.56751282456481844</v>
      </c>
    </row>
    <row r="76" spans="1:13" ht="15" customHeight="1" x14ac:dyDescent="0.35">
      <c r="A76" s="33" t="s">
        <v>90</v>
      </c>
      <c r="B76" s="50">
        <v>182</v>
      </c>
      <c r="C76">
        <f>VLOOKUP($B76,Expenses!$B$3:$I$204,Ratio!C$2,FALSE)/VLOOKUP($B76,Revenues!$B$3:$I$204,Ratio!C$2,FALSE)</f>
        <v>0.62764239634424179</v>
      </c>
      <c r="D76">
        <f>VLOOKUP($B76,Expenses!$B$3:$I$204,Ratio!D$2,FALSE)/VLOOKUP($B76,Revenues!$B$3:$I$204,Ratio!D$2,FALSE)</f>
        <v>0.68981623182712748</v>
      </c>
      <c r="E76">
        <f>VLOOKUP($B76,Expenses!$B$3:$I$204,Ratio!E$2,FALSE)/VLOOKUP($B76,Revenues!$B$3:$I$204,Ratio!E$2,FALSE)</f>
        <v>0.80967083042328347</v>
      </c>
      <c r="F76">
        <f>VLOOKUP($B76,Expenses!$B$3:$I$204,Ratio!F$2,FALSE)/VLOOKUP($B76,Revenues!$B$3:$I$204,Ratio!F$2,FALSE)</f>
        <v>0.46418568303990609</v>
      </c>
      <c r="G76">
        <f>VLOOKUP($B76,Expenses!$B$3:$I$204,Ratio!G$2,FALSE)/VLOOKUP($B76,Revenues!$B$3:$I$204,Ratio!G$2,FALSE)</f>
        <v>0.45143791827087187</v>
      </c>
      <c r="H76">
        <f>VLOOKUP($B76,Expenses!$B$3:$I$204,Ratio!H$2,FALSE)/VLOOKUP($B76,Revenues!$B$3:$I$204,Ratio!H$2,FALSE)</f>
        <v>0.4914424924173062</v>
      </c>
      <c r="J76">
        <f t="shared" si="3"/>
        <v>0.55954244438077394</v>
      </c>
      <c r="L76" s="33">
        <f t="shared" si="4"/>
        <v>0.55954244438077394</v>
      </c>
      <c r="M76" s="33">
        <f t="shared" si="5"/>
        <v>0.44045755561922606</v>
      </c>
    </row>
    <row r="77" spans="1:13" ht="15" customHeight="1" x14ac:dyDescent="0.35">
      <c r="A77" s="33" t="s">
        <v>91</v>
      </c>
      <c r="B77" s="50">
        <v>183</v>
      </c>
      <c r="C77">
        <f>VLOOKUP($B77,Expenses!$B$3:$I$204,Ratio!C$2,FALSE)/VLOOKUP($B77,Revenues!$B$3:$I$204,Ratio!C$2,FALSE)</f>
        <v>0.31171220840419406</v>
      </c>
      <c r="D77">
        <f>VLOOKUP($B77,Expenses!$B$3:$I$204,Ratio!D$2,FALSE)/VLOOKUP($B77,Revenues!$B$3:$I$204,Ratio!D$2,FALSE)</f>
        <v>0.29648468047626264</v>
      </c>
      <c r="E77">
        <f>VLOOKUP($B77,Expenses!$B$3:$I$204,Ratio!E$2,FALSE)/VLOOKUP($B77,Revenues!$B$3:$I$204,Ratio!E$2,FALSE)</f>
        <v>0.32699486981185766</v>
      </c>
      <c r="F77">
        <f>VLOOKUP($B77,Expenses!$B$3:$I$204,Ratio!F$2,FALSE)/VLOOKUP($B77,Revenues!$B$3:$I$204,Ratio!F$2,FALSE)</f>
        <v>0.3083424761904684</v>
      </c>
      <c r="G77">
        <f>VLOOKUP($B77,Expenses!$B$3:$I$204,Ratio!G$2,FALSE)/VLOOKUP($B77,Revenues!$B$3:$I$204,Ratio!G$2,FALSE)</f>
        <v>0.31111889425852085</v>
      </c>
      <c r="H77">
        <f>VLOOKUP($B77,Expenses!$B$3:$I$204,Ratio!H$2,FALSE)/VLOOKUP($B77,Revenues!$B$3:$I$204,Ratio!H$2,FALSE)</f>
        <v>0.25747102436372082</v>
      </c>
      <c r="J77">
        <f t="shared" si="3"/>
        <v>0.28459161638395747</v>
      </c>
      <c r="L77" s="33">
        <f t="shared" si="4"/>
        <v>0.28459161638395747</v>
      </c>
      <c r="M77" s="33">
        <f t="shared" si="5"/>
        <v>0.71540838361604253</v>
      </c>
    </row>
    <row r="78" spans="1:13" ht="15" customHeight="1" x14ac:dyDescent="0.35">
      <c r="A78" s="33" t="s">
        <v>92</v>
      </c>
      <c r="B78" s="50">
        <v>184</v>
      </c>
      <c r="C78">
        <f>VLOOKUP($B78,Expenses!$B$3:$I$204,Ratio!C$2,FALSE)/VLOOKUP($B78,Revenues!$B$3:$I$204,Ratio!C$2,FALSE)</f>
        <v>0.65813360424539458</v>
      </c>
      <c r="D78">
        <f>VLOOKUP($B78,Expenses!$B$3:$I$204,Ratio!D$2,FALSE)/VLOOKUP($B78,Revenues!$B$3:$I$204,Ratio!D$2,FALSE)</f>
        <v>0.76229351625968389</v>
      </c>
      <c r="E78">
        <f>VLOOKUP($B78,Expenses!$B$3:$I$204,Ratio!E$2,FALSE)/VLOOKUP($B78,Revenues!$B$3:$I$204,Ratio!E$2,FALSE)</f>
        <v>0.70509309961430355</v>
      </c>
      <c r="F78">
        <f>VLOOKUP($B78,Expenses!$B$3:$I$204,Ratio!F$2,FALSE)/VLOOKUP($B78,Revenues!$B$3:$I$204,Ratio!F$2,FALSE)</f>
        <v>0.71284034846802402</v>
      </c>
      <c r="G78">
        <f>VLOOKUP($B78,Expenses!$B$3:$I$204,Ratio!G$2,FALSE)/VLOOKUP($B78,Revenues!$B$3:$I$204,Ratio!G$2,FALSE)</f>
        <v>0.82061293616690512</v>
      </c>
      <c r="H78">
        <f>VLOOKUP($B78,Expenses!$B$3:$I$204,Ratio!H$2,FALSE)/VLOOKUP($B78,Revenues!$B$3:$I$204,Ratio!H$2,FALSE)</f>
        <v>0.63256109393298154</v>
      </c>
      <c r="J78">
        <f t="shared" si="3"/>
        <v>0.64534734908918812</v>
      </c>
      <c r="L78" s="33">
        <f t="shared" si="4"/>
        <v>0.64534734908918812</v>
      </c>
      <c r="M78" s="33">
        <f t="shared" si="5"/>
        <v>0.35465265091081188</v>
      </c>
    </row>
    <row r="79" spans="1:13" ht="15" customHeight="1" x14ac:dyDescent="0.35">
      <c r="A79" s="33" t="s">
        <v>94</v>
      </c>
      <c r="B79" s="50">
        <v>187</v>
      </c>
      <c r="C79">
        <f>VLOOKUP($B79,Expenses!$B$3:$I$204,Ratio!C$2,FALSE)/VLOOKUP($B79,Revenues!$B$3:$I$204,Ratio!C$2,FALSE)</f>
        <v>0.58640037475645668</v>
      </c>
      <c r="D79">
        <f>VLOOKUP($B79,Expenses!$B$3:$I$204,Ratio!D$2,FALSE)/VLOOKUP($B79,Revenues!$B$3:$I$204,Ratio!D$2,FALSE)</f>
        <v>0.58212747639208995</v>
      </c>
      <c r="E79">
        <f>VLOOKUP($B79,Expenses!$B$3:$I$204,Ratio!E$2,FALSE)/VLOOKUP($B79,Revenues!$B$3:$I$204,Ratio!E$2,FALSE)</f>
        <v>0.55636847492397068</v>
      </c>
      <c r="F79">
        <f>VLOOKUP($B79,Expenses!$B$3:$I$204,Ratio!F$2,FALSE)/VLOOKUP($B79,Revenues!$B$3:$I$204,Ratio!F$2,FALSE)</f>
        <v>0.56701138385933358</v>
      </c>
      <c r="G79">
        <f>VLOOKUP($B79,Expenses!$B$3:$I$204,Ratio!G$2,FALSE)/VLOOKUP($B79,Revenues!$B$3:$I$204,Ratio!G$2,FALSE)</f>
        <v>0.48998248596930993</v>
      </c>
      <c r="H79">
        <f>VLOOKUP($B79,Expenses!$B$3:$I$204,Ratio!H$2,FALSE)/VLOOKUP($B79,Revenues!$B$3:$I$204,Ratio!H$2,FALSE)</f>
        <v>0.45910643953042729</v>
      </c>
      <c r="J79">
        <f t="shared" si="3"/>
        <v>0.52275340714344198</v>
      </c>
      <c r="L79" s="33">
        <f t="shared" si="4"/>
        <v>0.52275340714344198</v>
      </c>
      <c r="M79" s="33">
        <f t="shared" si="5"/>
        <v>0.47724659285655802</v>
      </c>
    </row>
    <row r="80" spans="1:13" ht="15" customHeight="1" x14ac:dyDescent="0.35">
      <c r="A80" s="33" t="s">
        <v>95</v>
      </c>
      <c r="B80" s="50">
        <v>188</v>
      </c>
      <c r="C80">
        <f>VLOOKUP($B80,Expenses!$B$3:$I$204,Ratio!C$2,FALSE)/VLOOKUP($B80,Revenues!$B$3:$I$204,Ratio!C$2,FALSE)</f>
        <v>0.46242636673139309</v>
      </c>
      <c r="D80">
        <f>VLOOKUP($B80,Expenses!$B$3:$I$204,Ratio!D$2,FALSE)/VLOOKUP($B80,Revenues!$B$3:$I$204,Ratio!D$2,FALSE)</f>
        <v>0.62275098761589043</v>
      </c>
      <c r="E80">
        <f>VLOOKUP($B80,Expenses!$B$3:$I$204,Ratio!E$2,FALSE)/VLOOKUP($B80,Revenues!$B$3:$I$204,Ratio!E$2,FALSE)</f>
        <v>0.42756189867183148</v>
      </c>
      <c r="F80">
        <f>VLOOKUP($B80,Expenses!$B$3:$I$204,Ratio!F$2,FALSE)/VLOOKUP($B80,Revenues!$B$3:$I$204,Ratio!F$2,FALSE)</f>
        <v>0.57358780648900476</v>
      </c>
      <c r="G80">
        <f>VLOOKUP($B80,Expenses!$B$3:$I$204,Ratio!G$2,FALSE)/VLOOKUP($B80,Revenues!$B$3:$I$204,Ratio!G$2,FALSE)</f>
        <v>0.77499186296219935</v>
      </c>
      <c r="H80">
        <f>VLOOKUP($B80,Expenses!$B$3:$I$204,Ratio!H$2,FALSE)/VLOOKUP($B80,Revenues!$B$3:$I$204,Ratio!H$2,FALSE)</f>
        <v>0.696293114012415</v>
      </c>
      <c r="J80">
        <f t="shared" si="3"/>
        <v>0.57935974037190408</v>
      </c>
      <c r="L80" s="33">
        <f t="shared" si="4"/>
        <v>0.57935974037190408</v>
      </c>
      <c r="M80" s="33">
        <f t="shared" si="5"/>
        <v>0.42064025962809592</v>
      </c>
    </row>
    <row r="81" spans="1:13" ht="15" customHeight="1" x14ac:dyDescent="0.35">
      <c r="A81" s="33" t="s">
        <v>96</v>
      </c>
      <c r="B81" s="50">
        <v>190</v>
      </c>
      <c r="C81">
        <f>VLOOKUP($B81,Expenses!$B$3:$I$204,Ratio!C$2,FALSE)/VLOOKUP($B81,Revenues!$B$3:$I$204,Ratio!C$2,FALSE)</f>
        <v>0.70877275155651676</v>
      </c>
      <c r="D81">
        <f>VLOOKUP($B81,Expenses!$B$3:$I$204,Ratio!D$2,FALSE)/VLOOKUP($B81,Revenues!$B$3:$I$204,Ratio!D$2,FALSE)</f>
        <v>0.69421455975927326</v>
      </c>
      <c r="E81">
        <f>VLOOKUP($B81,Expenses!$B$3:$I$204,Ratio!E$2,FALSE)/VLOOKUP($B81,Revenues!$B$3:$I$204,Ratio!E$2,FALSE)</f>
        <v>1.4406758451560893</v>
      </c>
      <c r="F81">
        <f>VLOOKUP($B81,Expenses!$B$3:$I$204,Ratio!F$2,FALSE)/VLOOKUP($B81,Revenues!$B$3:$I$204,Ratio!F$2,FALSE)</f>
        <v>1.253750744453564</v>
      </c>
      <c r="G81">
        <f>VLOOKUP($B81,Expenses!$B$3:$I$204,Ratio!G$2,FALSE)/VLOOKUP($B81,Revenues!$B$3:$I$204,Ratio!G$2,FALSE)</f>
        <v>1.3821278254993759</v>
      </c>
      <c r="H81">
        <f>VLOOKUP($B81,Expenses!$B$3:$I$204,Ratio!H$2,FALSE)/VLOOKUP($B81,Revenues!$B$3:$I$204,Ratio!H$2,FALSE)</f>
        <v>0.76708713642167292</v>
      </c>
      <c r="J81">
        <f t="shared" si="3"/>
        <v>0.73792994398909484</v>
      </c>
      <c r="L81" s="33">
        <f t="shared" si="4"/>
        <v>0.73792994398909484</v>
      </c>
      <c r="M81" s="33">
        <f t="shared" si="5"/>
        <v>0.26207005601090516</v>
      </c>
    </row>
    <row r="82" spans="1:13" ht="15" customHeight="1" x14ac:dyDescent="0.35">
      <c r="A82" s="33" t="s">
        <v>98</v>
      </c>
      <c r="B82" s="50">
        <v>195</v>
      </c>
      <c r="C82">
        <f>VLOOKUP($B82,Expenses!$B$3:$I$204,Ratio!C$2,FALSE)/VLOOKUP($B82,Revenues!$B$3:$I$204,Ratio!C$2,FALSE)</f>
        <v>0.68085872317643881</v>
      </c>
      <c r="D82">
        <f>VLOOKUP($B82,Expenses!$B$3:$I$204,Ratio!D$2,FALSE)/VLOOKUP($B82,Revenues!$B$3:$I$204,Ratio!D$2,FALSE)</f>
        <v>0.69632083277837842</v>
      </c>
      <c r="E82">
        <f>VLOOKUP($B82,Expenses!$B$3:$I$204,Ratio!E$2,FALSE)/VLOOKUP($B82,Revenues!$B$3:$I$204,Ratio!E$2,FALSE)</f>
        <v>0.93253640049034825</v>
      </c>
      <c r="F82">
        <f>VLOOKUP($B82,Expenses!$B$3:$I$204,Ratio!F$2,FALSE)/VLOOKUP($B82,Revenues!$B$3:$I$204,Ratio!F$2,FALSE)</f>
        <v>0.78702968823999064</v>
      </c>
      <c r="G82">
        <f>VLOOKUP($B82,Expenses!$B$3:$I$204,Ratio!G$2,FALSE)/VLOOKUP($B82,Revenues!$B$3:$I$204,Ratio!G$2,FALSE)</f>
        <v>0.64529601613422372</v>
      </c>
      <c r="H82">
        <f>VLOOKUP($B82,Expenses!$B$3:$I$204,Ratio!H$2,FALSE)/VLOOKUP($B82,Revenues!$B$3:$I$204,Ratio!H$2,FALSE)</f>
        <v>0.52570688590029935</v>
      </c>
      <c r="J82">
        <f t="shared" si="3"/>
        <v>0.60328280453836913</v>
      </c>
      <c r="L82" s="33">
        <f t="shared" si="4"/>
        <v>0.60328280453836913</v>
      </c>
      <c r="M82" s="33">
        <f t="shared" si="5"/>
        <v>0.39671719546163087</v>
      </c>
    </row>
    <row r="83" spans="1:13" ht="15" customHeight="1" x14ac:dyDescent="0.35">
      <c r="A83" s="33" t="s">
        <v>99</v>
      </c>
      <c r="B83" s="50">
        <v>196</v>
      </c>
      <c r="C83">
        <f>VLOOKUP($B83,Expenses!$B$3:$I$204,Ratio!C$2,FALSE)/VLOOKUP($B83,Revenues!$B$3:$I$204,Ratio!C$2,FALSE)</f>
        <v>0.30128266043215246</v>
      </c>
      <c r="D83">
        <f>VLOOKUP($B83,Expenses!$B$3:$I$204,Ratio!D$2,FALSE)/VLOOKUP($B83,Revenues!$B$3:$I$204,Ratio!D$2,FALSE)</f>
        <v>0.35578982000562842</v>
      </c>
      <c r="E83">
        <f>VLOOKUP($B83,Expenses!$B$3:$I$204,Ratio!E$2,FALSE)/VLOOKUP($B83,Revenues!$B$3:$I$204,Ratio!E$2,FALSE)</f>
        <v>0.30471964329258011</v>
      </c>
      <c r="F83">
        <f>VLOOKUP($B83,Expenses!$B$3:$I$204,Ratio!F$2,FALSE)/VLOOKUP($B83,Revenues!$B$3:$I$204,Ratio!F$2,FALSE)</f>
        <v>0.38364346487185919</v>
      </c>
      <c r="G83">
        <f>VLOOKUP($B83,Expenses!$B$3:$I$204,Ratio!G$2,FALSE)/VLOOKUP($B83,Revenues!$B$3:$I$204,Ratio!G$2,FALSE)</f>
        <v>0.31761274080033225</v>
      </c>
      <c r="H83">
        <f>VLOOKUP($B83,Expenses!$B$3:$I$204,Ratio!H$2,FALSE)/VLOOKUP($B83,Revenues!$B$3:$I$204,Ratio!H$2,FALSE)</f>
        <v>0.39658451973019443</v>
      </c>
      <c r="J83">
        <f t="shared" si="3"/>
        <v>0.34893359008117342</v>
      </c>
      <c r="L83" s="33">
        <f t="shared" si="4"/>
        <v>0.34893359008117342</v>
      </c>
      <c r="M83" s="33">
        <f t="shared" si="5"/>
        <v>0.65106640991882658</v>
      </c>
    </row>
    <row r="84" spans="1:13" ht="15" customHeight="1" x14ac:dyDescent="0.35">
      <c r="A84" s="33" t="s">
        <v>100</v>
      </c>
      <c r="B84" s="50">
        <v>197</v>
      </c>
      <c r="C84">
        <f>VLOOKUP($B84,Expenses!$B$3:$I$204,Ratio!C$2,FALSE)/VLOOKUP($B84,Revenues!$B$3:$I$204,Ratio!C$2,FALSE)</f>
        <v>0.47952762797173576</v>
      </c>
      <c r="D84">
        <f>VLOOKUP($B84,Expenses!$B$3:$I$204,Ratio!D$2,FALSE)/VLOOKUP($B84,Revenues!$B$3:$I$204,Ratio!D$2,FALSE)</f>
        <v>0.24278805864751379</v>
      </c>
      <c r="E84">
        <f>VLOOKUP($B84,Expenses!$B$3:$I$204,Ratio!E$2,FALSE)/VLOOKUP($B84,Revenues!$B$3:$I$204,Ratio!E$2,FALSE)</f>
        <v>0.57470787348761787</v>
      </c>
      <c r="F84">
        <f>VLOOKUP($B84,Expenses!$B$3:$I$204,Ratio!F$2,FALSE)/VLOOKUP($B84,Revenues!$B$3:$I$204,Ratio!F$2,FALSE)</f>
        <v>0.46062824402283181</v>
      </c>
      <c r="G84">
        <f>VLOOKUP($B84,Expenses!$B$3:$I$204,Ratio!G$2,FALSE)/VLOOKUP($B84,Revenues!$B$3:$I$204,Ratio!G$2,FALSE)</f>
        <v>0.30347331782845455</v>
      </c>
      <c r="H84">
        <f>VLOOKUP($B84,Expenses!$B$3:$I$204,Ratio!H$2,FALSE)/VLOOKUP($B84,Revenues!$B$3:$I$204,Ratio!H$2,FALSE)</f>
        <v>0.57952919381365176</v>
      </c>
      <c r="J84">
        <f t="shared" si="3"/>
        <v>0.52952841089269376</v>
      </c>
      <c r="L84" s="33">
        <f t="shared" si="4"/>
        <v>0.52952841089269376</v>
      </c>
      <c r="M84" s="33">
        <f t="shared" si="5"/>
        <v>0.47047158910730624</v>
      </c>
    </row>
    <row r="85" spans="1:13" ht="15" customHeight="1" x14ac:dyDescent="0.35">
      <c r="A85" s="33" t="s">
        <v>102</v>
      </c>
      <c r="B85" s="50">
        <v>214</v>
      </c>
      <c r="C85">
        <f>VLOOKUP($B85,Expenses!$B$3:$I$204,Ratio!C$2,FALSE)/VLOOKUP($B85,Revenues!$B$3:$I$204,Ratio!C$2,FALSE)</f>
        <v>0.5575763772946114</v>
      </c>
      <c r="D85">
        <f>VLOOKUP($B85,Expenses!$B$3:$I$204,Ratio!D$2,FALSE)/VLOOKUP($B85,Revenues!$B$3:$I$204,Ratio!D$2,FALSE)</f>
        <v>0.38143702456054107</v>
      </c>
      <c r="E85">
        <f>VLOOKUP($B85,Expenses!$B$3:$I$204,Ratio!E$2,FALSE)/VLOOKUP($B85,Revenues!$B$3:$I$204,Ratio!E$2,FALSE)</f>
        <v>0.31866186681150832</v>
      </c>
      <c r="F85">
        <f>VLOOKUP($B85,Expenses!$B$3:$I$204,Ratio!F$2,FALSE)/VLOOKUP($B85,Revenues!$B$3:$I$204,Ratio!F$2,FALSE)</f>
        <v>0.3558856225006462</v>
      </c>
      <c r="G85">
        <f>VLOOKUP($B85,Expenses!$B$3:$I$204,Ratio!G$2,FALSE)/VLOOKUP($B85,Revenues!$B$3:$I$204,Ratio!G$2,FALSE)</f>
        <v>0.40044309201683814</v>
      </c>
      <c r="H85">
        <f>VLOOKUP($B85,Expenses!$B$3:$I$204,Ratio!H$2,FALSE)/VLOOKUP($B85,Revenues!$B$3:$I$204,Ratio!H$2,FALSE)</f>
        <v>0.54183702184438987</v>
      </c>
      <c r="J85">
        <f t="shared" si="3"/>
        <v>0.54970669956950058</v>
      </c>
      <c r="L85" s="33">
        <f t="shared" si="4"/>
        <v>0.54970669956950058</v>
      </c>
      <c r="M85" s="33">
        <f t="shared" si="5"/>
        <v>0.45029330043049942</v>
      </c>
    </row>
    <row r="86" spans="1:13" ht="15" customHeight="1" x14ac:dyDescent="0.35">
      <c r="A86" s="33" t="s">
        <v>104</v>
      </c>
      <c r="B86" s="50">
        <v>216</v>
      </c>
      <c r="C86">
        <f>VLOOKUP($B86,Expenses!$B$3:$I$204,Ratio!C$2,FALSE)/VLOOKUP($B86,Revenues!$B$3:$I$204,Ratio!C$2,FALSE)</f>
        <v>0.48273481244845806</v>
      </c>
      <c r="D86">
        <f>VLOOKUP($B86,Expenses!$B$3:$I$204,Ratio!D$2,FALSE)/VLOOKUP($B86,Revenues!$B$3:$I$204,Ratio!D$2,FALSE)</f>
        <v>0.46723050305127878</v>
      </c>
      <c r="E86">
        <f>VLOOKUP($B86,Expenses!$B$3:$I$204,Ratio!E$2,FALSE)/VLOOKUP($B86,Revenues!$B$3:$I$204,Ratio!E$2,FALSE)</f>
        <v>0.46043128633451003</v>
      </c>
      <c r="F86">
        <f>VLOOKUP($B86,Expenses!$B$3:$I$204,Ratio!F$2,FALSE)/VLOOKUP($B86,Revenues!$B$3:$I$204,Ratio!F$2,FALSE)</f>
        <v>0.64690202663591956</v>
      </c>
      <c r="G86">
        <f>VLOOKUP($B86,Expenses!$B$3:$I$204,Ratio!G$2,FALSE)/VLOOKUP($B86,Revenues!$B$3:$I$204,Ratio!G$2,FALSE)</f>
        <v>0.53241409591095201</v>
      </c>
      <c r="H86">
        <f>VLOOKUP($B86,Expenses!$B$3:$I$204,Ratio!H$2,FALSE)/VLOOKUP($B86,Revenues!$B$3:$I$204,Ratio!H$2,FALSE)</f>
        <v>0.39180218030859998</v>
      </c>
      <c r="J86">
        <f t="shared" si="3"/>
        <v>0.43726849637852905</v>
      </c>
      <c r="L86" s="33">
        <f t="shared" si="4"/>
        <v>0.43726849637852905</v>
      </c>
      <c r="M86" s="33">
        <f t="shared" si="5"/>
        <v>0.56273150362147095</v>
      </c>
    </row>
    <row r="87" spans="1:13" ht="15" customHeight="1" x14ac:dyDescent="0.35">
      <c r="A87" s="33" t="s">
        <v>105</v>
      </c>
      <c r="B87" s="50">
        <v>217</v>
      </c>
      <c r="C87">
        <f>VLOOKUP($B87,Expenses!$B$3:$I$204,Ratio!C$2,FALSE)/VLOOKUP($B87,Revenues!$B$3:$I$204,Ratio!C$2,FALSE)</f>
        <v>0.98305225358102655</v>
      </c>
      <c r="D87">
        <f>VLOOKUP($B87,Expenses!$B$3:$I$204,Ratio!D$2,FALSE)/VLOOKUP($B87,Revenues!$B$3:$I$204,Ratio!D$2,FALSE)</f>
        <v>0.99494862992186661</v>
      </c>
      <c r="E87">
        <f>VLOOKUP($B87,Expenses!$B$3:$I$204,Ratio!E$2,FALSE)/VLOOKUP($B87,Revenues!$B$3:$I$204,Ratio!E$2,FALSE)</f>
        <v>0.95793726518065314</v>
      </c>
      <c r="F87">
        <f>VLOOKUP($B87,Expenses!$B$3:$I$204,Ratio!F$2,FALSE)/VLOOKUP($B87,Revenues!$B$3:$I$204,Ratio!F$2,FALSE)</f>
        <v>8.7725876744195919</v>
      </c>
      <c r="G87">
        <f>VLOOKUP($B87,Expenses!$B$3:$I$204,Ratio!G$2,FALSE)/VLOOKUP($B87,Revenues!$B$3:$I$204,Ratio!G$2,FALSE)</f>
        <v>2.0949896203115594</v>
      </c>
      <c r="H87">
        <f>VLOOKUP($B87,Expenses!$B$3:$I$204,Ratio!H$2,FALSE)/VLOOKUP($B87,Revenues!$B$3:$I$204,Ratio!H$2,FALSE)</f>
        <v>1.2418241379551043</v>
      </c>
      <c r="J87">
        <f t="shared" si="3"/>
        <v>1.1124381957680654</v>
      </c>
      <c r="L87" s="33">
        <f t="shared" si="4"/>
        <v>1</v>
      </c>
      <c r="M87" s="33">
        <f t="shared" si="5"/>
        <v>0</v>
      </c>
    </row>
    <row r="88" spans="1:13" ht="15" customHeight="1" x14ac:dyDescent="0.35">
      <c r="A88" s="33" t="s">
        <v>106</v>
      </c>
      <c r="B88" s="50">
        <v>219</v>
      </c>
      <c r="C88">
        <f>VLOOKUP($B88,Expenses!$B$3:$I$204,Ratio!C$2,FALSE)/VLOOKUP($B88,Revenues!$B$3:$I$204,Ratio!C$2,FALSE)</f>
        <v>1.0570215169021449</v>
      </c>
      <c r="D88">
        <f>VLOOKUP($B88,Expenses!$B$3:$I$204,Ratio!D$2,FALSE)/VLOOKUP($B88,Revenues!$B$3:$I$204,Ratio!D$2,FALSE)</f>
        <v>0.96338476215710633</v>
      </c>
      <c r="E88">
        <f>VLOOKUP($B88,Expenses!$B$3:$I$204,Ratio!E$2,FALSE)/VLOOKUP($B88,Revenues!$B$3:$I$204,Ratio!E$2,FALSE)</f>
        <v>0.95985903639729953</v>
      </c>
      <c r="F88">
        <f>VLOOKUP($B88,Expenses!$B$3:$I$204,Ratio!F$2,FALSE)/VLOOKUP($B88,Revenues!$B$3:$I$204,Ratio!F$2,FALSE)</f>
        <v>1.0136675058075608</v>
      </c>
      <c r="G88">
        <f>VLOOKUP($B88,Expenses!$B$3:$I$204,Ratio!G$2,FALSE)/VLOOKUP($B88,Revenues!$B$3:$I$204,Ratio!G$2,FALSE)</f>
        <v>1.0648322094095817</v>
      </c>
      <c r="H88">
        <f>VLOOKUP($B88,Expenses!$B$3:$I$204,Ratio!H$2,FALSE)/VLOOKUP($B88,Revenues!$B$3:$I$204,Ratio!H$2,FALSE)</f>
        <v>0.95819937050476678</v>
      </c>
      <c r="J88">
        <f t="shared" si="3"/>
        <v>1.0076104437034559</v>
      </c>
      <c r="L88" s="33">
        <f t="shared" si="4"/>
        <v>1</v>
      </c>
      <c r="M88" s="33">
        <f t="shared" si="5"/>
        <v>0</v>
      </c>
    </row>
    <row r="89" spans="1:13" ht="15" customHeight="1" x14ac:dyDescent="0.35">
      <c r="A89" s="33" t="s">
        <v>107</v>
      </c>
      <c r="B89" s="50">
        <v>221</v>
      </c>
      <c r="C89">
        <f>VLOOKUP($B89,Expenses!$B$3:$I$204,Ratio!C$2,FALSE)/VLOOKUP($B89,Revenues!$B$3:$I$204,Ratio!C$2,FALSE)</f>
        <v>1.0252266269871149</v>
      </c>
      <c r="D89">
        <f>VLOOKUP($B89,Expenses!$B$3:$I$204,Ratio!D$2,FALSE)/VLOOKUP($B89,Revenues!$B$3:$I$204,Ratio!D$2,FALSE)</f>
        <v>1.3602028980301539</v>
      </c>
      <c r="E89">
        <f>VLOOKUP($B89,Expenses!$B$3:$I$204,Ratio!E$2,FALSE)/VLOOKUP($B89,Revenues!$B$3:$I$204,Ratio!E$2,FALSE)</f>
        <v>4.729106366772176</v>
      </c>
      <c r="F89">
        <f>VLOOKUP($B89,Expenses!$B$3:$I$204,Ratio!F$2,FALSE)/VLOOKUP($B89,Revenues!$B$3:$I$204,Ratio!F$2,FALSE)</f>
        <v>133.08352125845664</v>
      </c>
      <c r="G89">
        <f>VLOOKUP($B89,Expenses!$B$3:$I$204,Ratio!G$2,FALSE)/VLOOKUP($B89,Revenues!$B$3:$I$204,Ratio!G$2,FALSE)</f>
        <v>143.23742783835792</v>
      </c>
      <c r="H89">
        <f>VLOOKUP($B89,Expenses!$B$3:$I$204,Ratio!H$2,FALSE)/VLOOKUP($B89,Revenues!$B$3:$I$204,Ratio!H$2,FALSE)</f>
        <v>2.2549221974595839</v>
      </c>
      <c r="J89">
        <f t="shared" si="3"/>
        <v>1.6400744122233495</v>
      </c>
      <c r="L89" s="33">
        <f t="shared" si="4"/>
        <v>1</v>
      </c>
      <c r="M89" s="33">
        <f t="shared" si="5"/>
        <v>0</v>
      </c>
    </row>
    <row r="90" spans="1:13" ht="15" customHeight="1" x14ac:dyDescent="0.35">
      <c r="A90" s="33" t="s">
        <v>108</v>
      </c>
      <c r="B90" s="50">
        <v>223</v>
      </c>
      <c r="C90">
        <f>VLOOKUP($B90,Expenses!$B$3:$I$204,Ratio!C$2,FALSE)/VLOOKUP($B90,Revenues!$B$3:$I$204,Ratio!C$2,FALSE)</f>
        <v>0.61914911086613966</v>
      </c>
      <c r="D90">
        <f>VLOOKUP($B90,Expenses!$B$3:$I$204,Ratio!D$2,FALSE)/VLOOKUP($B90,Revenues!$B$3:$I$204,Ratio!D$2,FALSE)</f>
        <v>0.64585465022513222</v>
      </c>
      <c r="E90">
        <f>VLOOKUP($B90,Expenses!$B$3:$I$204,Ratio!E$2,FALSE)/VLOOKUP($B90,Revenues!$B$3:$I$204,Ratio!E$2,FALSE)</f>
        <v>0.58004651986461897</v>
      </c>
      <c r="F90">
        <f>VLOOKUP($B90,Expenses!$B$3:$I$204,Ratio!F$2,FALSE)/VLOOKUP($B90,Revenues!$B$3:$I$204,Ratio!F$2,FALSE)</f>
        <v>0.57503383275221076</v>
      </c>
      <c r="G90">
        <f>VLOOKUP($B90,Expenses!$B$3:$I$204,Ratio!G$2,FALSE)/VLOOKUP($B90,Revenues!$B$3:$I$204,Ratio!G$2,FALSE)</f>
        <v>0.58326812599974875</v>
      </c>
      <c r="H90">
        <f>VLOOKUP($B90,Expenses!$B$3:$I$204,Ratio!H$2,FALSE)/VLOOKUP($B90,Revenues!$B$3:$I$204,Ratio!H$2,FALSE)</f>
        <v>0.64097208526350236</v>
      </c>
      <c r="J90">
        <f t="shared" si="3"/>
        <v>0.63006059806482106</v>
      </c>
      <c r="L90" s="33">
        <f t="shared" si="4"/>
        <v>0.63006059806482106</v>
      </c>
      <c r="M90" s="33">
        <f t="shared" si="5"/>
        <v>0.36993940193517894</v>
      </c>
    </row>
    <row r="91" spans="1:13" ht="15" customHeight="1" x14ac:dyDescent="0.35">
      <c r="A91" s="33" t="s">
        <v>109</v>
      </c>
      <c r="B91" s="50">
        <v>225</v>
      </c>
      <c r="C91">
        <f>VLOOKUP($B91,Expenses!$B$3:$I$204,Ratio!C$2,FALSE)/VLOOKUP($B91,Revenues!$B$3:$I$204,Ratio!C$2,FALSE)</f>
        <v>0.75372380027631147</v>
      </c>
      <c r="D91">
        <f>VLOOKUP($B91,Expenses!$B$3:$I$204,Ratio!D$2,FALSE)/VLOOKUP($B91,Revenues!$B$3:$I$204,Ratio!D$2,FALSE)</f>
        <v>0.70934858648710841</v>
      </c>
      <c r="E91">
        <f>VLOOKUP($B91,Expenses!$B$3:$I$204,Ratio!E$2,FALSE)/VLOOKUP($B91,Revenues!$B$3:$I$204,Ratio!E$2,FALSE)</f>
        <v>0.70769146862375598</v>
      </c>
      <c r="F91">
        <f>VLOOKUP($B91,Expenses!$B$3:$I$204,Ratio!F$2,FALSE)/VLOOKUP($B91,Revenues!$B$3:$I$204,Ratio!F$2,FALSE)</f>
        <v>0.72606910936674551</v>
      </c>
      <c r="G91">
        <f>VLOOKUP($B91,Expenses!$B$3:$I$204,Ratio!G$2,FALSE)/VLOOKUP($B91,Revenues!$B$3:$I$204,Ratio!G$2,FALSE)</f>
        <v>0.63518601579276923</v>
      </c>
      <c r="H91">
        <f>VLOOKUP($B91,Expenses!$B$3:$I$204,Ratio!H$2,FALSE)/VLOOKUP($B91,Revenues!$B$3:$I$204,Ratio!H$2,FALSE)</f>
        <v>0.71246659695343872</v>
      </c>
      <c r="J91">
        <f t="shared" si="3"/>
        <v>0.73309519861487504</v>
      </c>
      <c r="L91" s="33">
        <f t="shared" si="4"/>
        <v>0.73309519861487504</v>
      </c>
      <c r="M91" s="33">
        <f t="shared" si="5"/>
        <v>0.26690480138512496</v>
      </c>
    </row>
    <row r="92" spans="1:13" ht="15" customHeight="1" x14ac:dyDescent="0.35">
      <c r="A92" s="33" t="s">
        <v>110</v>
      </c>
      <c r="B92" s="50">
        <v>227</v>
      </c>
      <c r="C92">
        <f>VLOOKUP($B92,Expenses!$B$3:$I$204,Ratio!C$2,FALSE)/VLOOKUP($B92,Revenues!$B$3:$I$204,Ratio!C$2,FALSE)</f>
        <v>-0.11582828414919431</v>
      </c>
      <c r="D92">
        <f>VLOOKUP($B92,Expenses!$B$3:$I$204,Ratio!D$2,FALSE)/VLOOKUP($B92,Revenues!$B$3:$I$204,Ratio!D$2,FALSE)</f>
        <v>0.58541624339388476</v>
      </c>
      <c r="E92">
        <f>VLOOKUP($B92,Expenses!$B$3:$I$204,Ratio!E$2,FALSE)/VLOOKUP($B92,Revenues!$B$3:$I$204,Ratio!E$2,FALSE)</f>
        <v>1.8054059819292712</v>
      </c>
      <c r="F92">
        <f>VLOOKUP($B92,Expenses!$B$3:$I$204,Ratio!F$2,FALSE)/VLOOKUP($B92,Revenues!$B$3:$I$204,Ratio!F$2,FALSE)</f>
        <v>0.97687675057494927</v>
      </c>
      <c r="G92">
        <f>VLOOKUP($B92,Expenses!$B$3:$I$204,Ratio!G$2,FALSE)/VLOOKUP($B92,Revenues!$B$3:$I$204,Ratio!G$2,FALSE)</f>
        <v>1.9174746210761575</v>
      </c>
      <c r="H92">
        <f>VLOOKUP($B92,Expenses!$B$3:$I$204,Ratio!H$2,FALSE)/VLOOKUP($B92,Revenues!$B$3:$I$204,Ratio!H$2,FALSE)</f>
        <v>0.91909438193535309</v>
      </c>
      <c r="J92">
        <f t="shared" si="3"/>
        <v>0.40163304889307938</v>
      </c>
      <c r="L92" s="33">
        <f t="shared" si="4"/>
        <v>0.40163304889307938</v>
      </c>
      <c r="M92" s="33">
        <f t="shared" si="5"/>
        <v>0.59836695110692062</v>
      </c>
    </row>
    <row r="93" spans="1:13" ht="15" customHeight="1" x14ac:dyDescent="0.35">
      <c r="A93" s="33" t="s">
        <v>111</v>
      </c>
      <c r="B93" s="50">
        <v>228</v>
      </c>
      <c r="C93">
        <f>VLOOKUP($B93,Expenses!$B$3:$I$204,Ratio!C$2,FALSE)/VLOOKUP($B93,Revenues!$B$3:$I$204,Ratio!C$2,FALSE)</f>
        <v>0.5260908304477997</v>
      </c>
      <c r="D93">
        <f>VLOOKUP($B93,Expenses!$B$3:$I$204,Ratio!D$2,FALSE)/VLOOKUP($B93,Revenues!$B$3:$I$204,Ratio!D$2,FALSE)</f>
        <v>0.58826861964146182</v>
      </c>
      <c r="E93">
        <f>VLOOKUP($B93,Expenses!$B$3:$I$204,Ratio!E$2,FALSE)/VLOOKUP($B93,Revenues!$B$3:$I$204,Ratio!E$2,FALSE)</f>
        <v>0.57321867104728252</v>
      </c>
      <c r="F93">
        <f>VLOOKUP($B93,Expenses!$B$3:$I$204,Ratio!F$2,FALSE)/VLOOKUP($B93,Revenues!$B$3:$I$204,Ratio!F$2,FALSE)</f>
        <v>0.55799865384466896</v>
      </c>
      <c r="G93">
        <f>VLOOKUP($B93,Expenses!$B$3:$I$204,Ratio!G$2,FALSE)/VLOOKUP($B93,Revenues!$B$3:$I$204,Ratio!G$2,FALSE)</f>
        <v>0.48304900115704136</v>
      </c>
      <c r="H93">
        <f>VLOOKUP($B93,Expenses!$B$3:$I$204,Ratio!H$2,FALSE)/VLOOKUP($B93,Revenues!$B$3:$I$204,Ratio!H$2,FALSE)</f>
        <v>0.48831493833677631</v>
      </c>
      <c r="J93">
        <f t="shared" si="3"/>
        <v>0.507202884392288</v>
      </c>
      <c r="L93" s="33">
        <f t="shared" si="4"/>
        <v>0.507202884392288</v>
      </c>
      <c r="M93" s="33">
        <f t="shared" si="5"/>
        <v>0.492797115607712</v>
      </c>
    </row>
    <row r="94" spans="1:13" ht="15" customHeight="1" x14ac:dyDescent="0.35">
      <c r="A94" s="33" t="s">
        <v>112</v>
      </c>
      <c r="B94" s="50">
        <v>229</v>
      </c>
      <c r="C94">
        <f>VLOOKUP($B94,Expenses!$B$3:$I$204,Ratio!C$2,FALSE)/VLOOKUP($B94,Revenues!$B$3:$I$204,Ratio!C$2,FALSE)</f>
        <v>0.6740407926819928</v>
      </c>
      <c r="D94">
        <f>VLOOKUP($B94,Expenses!$B$3:$I$204,Ratio!D$2,FALSE)/VLOOKUP($B94,Revenues!$B$3:$I$204,Ratio!D$2,FALSE)</f>
        <v>0.80592806706403441</v>
      </c>
      <c r="E94">
        <f>VLOOKUP($B94,Expenses!$B$3:$I$204,Ratio!E$2,FALSE)/VLOOKUP($B94,Revenues!$B$3:$I$204,Ratio!E$2,FALSE)</f>
        <v>0.54717863837722902</v>
      </c>
      <c r="F94">
        <f>VLOOKUP($B94,Expenses!$B$3:$I$204,Ratio!F$2,FALSE)/VLOOKUP($B94,Revenues!$B$3:$I$204,Ratio!F$2,FALSE)</f>
        <v>0.92581835483974895</v>
      </c>
      <c r="G94">
        <f>VLOOKUP($B94,Expenses!$B$3:$I$204,Ratio!G$2,FALSE)/VLOOKUP($B94,Revenues!$B$3:$I$204,Ratio!G$2,FALSE)</f>
        <v>0.49371741276234998</v>
      </c>
      <c r="H94">
        <f>VLOOKUP($B94,Expenses!$B$3:$I$204,Ratio!H$2,FALSE)/VLOOKUP($B94,Revenues!$B$3:$I$204,Ratio!H$2,FALSE)</f>
        <v>0.38668626506302162</v>
      </c>
      <c r="J94">
        <f t="shared" si="3"/>
        <v>0.53036352887250726</v>
      </c>
      <c r="L94" s="33">
        <f t="shared" si="4"/>
        <v>0.53036352887250726</v>
      </c>
      <c r="M94" s="33">
        <f t="shared" si="5"/>
        <v>0.46963647112749274</v>
      </c>
    </row>
    <row r="95" spans="1:13" ht="15" customHeight="1" x14ac:dyDescent="0.35">
      <c r="A95" s="33" t="s">
        <v>114</v>
      </c>
      <c r="B95" s="50">
        <v>231</v>
      </c>
      <c r="C95">
        <f>VLOOKUP($B95,Expenses!$B$3:$I$204,Ratio!C$2,FALSE)/VLOOKUP($B95,Revenues!$B$3:$I$204,Ratio!C$2,FALSE)</f>
        <v>0.97750022876044107</v>
      </c>
      <c r="D95">
        <f>VLOOKUP($B95,Expenses!$B$3:$I$204,Ratio!D$2,FALSE)/VLOOKUP($B95,Revenues!$B$3:$I$204,Ratio!D$2,FALSE)</f>
        <v>0.93902050223676081</v>
      </c>
      <c r="E95">
        <f>VLOOKUP($B95,Expenses!$B$3:$I$204,Ratio!E$2,FALSE)/VLOOKUP($B95,Revenues!$B$3:$I$204,Ratio!E$2,FALSE)</f>
        <v>1.1502882567773252</v>
      </c>
      <c r="F95">
        <f>VLOOKUP($B95,Expenses!$B$3:$I$204,Ratio!F$2,FALSE)/VLOOKUP($B95,Revenues!$B$3:$I$204,Ratio!F$2,FALSE)</f>
        <v>1.0210429327471326</v>
      </c>
      <c r="G95">
        <f>VLOOKUP($B95,Expenses!$B$3:$I$204,Ratio!G$2,FALSE)/VLOOKUP($B95,Revenues!$B$3:$I$204,Ratio!G$2,FALSE)</f>
        <v>0.98636590417985193</v>
      </c>
      <c r="H95">
        <f>VLOOKUP($B95,Expenses!$B$3:$I$204,Ratio!H$2,FALSE)/VLOOKUP($B95,Revenues!$B$3:$I$204,Ratio!H$2,FALSE)</f>
        <v>0.77890437745600283</v>
      </c>
      <c r="J95">
        <f t="shared" si="3"/>
        <v>0.878202303108222</v>
      </c>
      <c r="L95" s="33">
        <f t="shared" si="4"/>
        <v>0.878202303108222</v>
      </c>
      <c r="M95" s="33">
        <f t="shared" si="5"/>
        <v>0.121797696891778</v>
      </c>
    </row>
    <row r="96" spans="1:13" ht="15" customHeight="1" x14ac:dyDescent="0.35">
      <c r="A96" s="33" t="s">
        <v>115</v>
      </c>
      <c r="B96" s="50">
        <v>232</v>
      </c>
      <c r="C96">
        <f>VLOOKUP($B96,Expenses!$B$3:$I$204,Ratio!C$2,FALSE)/VLOOKUP($B96,Revenues!$B$3:$I$204,Ratio!C$2,FALSE)</f>
        <v>0.38963666023015536</v>
      </c>
      <c r="D96">
        <f>VLOOKUP($B96,Expenses!$B$3:$I$204,Ratio!D$2,FALSE)/VLOOKUP($B96,Revenues!$B$3:$I$204,Ratio!D$2,FALSE)</f>
        <v>0.3385484799561137</v>
      </c>
      <c r="E96">
        <f>VLOOKUP($B96,Expenses!$B$3:$I$204,Ratio!E$2,FALSE)/VLOOKUP($B96,Revenues!$B$3:$I$204,Ratio!E$2,FALSE)</f>
        <v>0.36862026302155543</v>
      </c>
      <c r="F96">
        <f>VLOOKUP($B96,Expenses!$B$3:$I$204,Ratio!F$2,FALSE)/VLOOKUP($B96,Revenues!$B$3:$I$204,Ratio!F$2,FALSE)</f>
        <v>0.29366643211518156</v>
      </c>
      <c r="G96">
        <f>VLOOKUP($B96,Expenses!$B$3:$I$204,Ratio!G$2,FALSE)/VLOOKUP($B96,Revenues!$B$3:$I$204,Ratio!G$2,FALSE)</f>
        <v>0.37414791063586117</v>
      </c>
      <c r="H96">
        <f>VLOOKUP($B96,Expenses!$B$3:$I$204,Ratio!H$2,FALSE)/VLOOKUP($B96,Revenues!$B$3:$I$204,Ratio!H$2,FALSE)</f>
        <v>0.322143951327169</v>
      </c>
      <c r="J96">
        <f t="shared" si="3"/>
        <v>0.35589030577866221</v>
      </c>
      <c r="L96" s="33">
        <f t="shared" si="4"/>
        <v>0.35589030577866221</v>
      </c>
      <c r="M96" s="33">
        <f t="shared" si="5"/>
        <v>0.64410969422133779</v>
      </c>
    </row>
    <row r="97" spans="1:13" ht="15" customHeight="1" x14ac:dyDescent="0.35">
      <c r="A97" s="33" t="s">
        <v>116</v>
      </c>
      <c r="B97" s="50">
        <v>233</v>
      </c>
      <c r="C97">
        <f>VLOOKUP($B97,Expenses!$B$3:$I$204,Ratio!C$2,FALSE)/VLOOKUP($B97,Revenues!$B$3:$I$204,Ratio!C$2,FALSE)</f>
        <v>0.57830107501347239</v>
      </c>
      <c r="D97">
        <f>VLOOKUP($B97,Expenses!$B$3:$I$204,Ratio!D$2,FALSE)/VLOOKUP($B97,Revenues!$B$3:$I$204,Ratio!D$2,FALSE)</f>
        <v>0.45129549422964305</v>
      </c>
      <c r="E97">
        <f>VLOOKUP($B97,Expenses!$B$3:$I$204,Ratio!E$2,FALSE)/VLOOKUP($B97,Revenues!$B$3:$I$204,Ratio!E$2,FALSE)</f>
        <v>0.53292265376361536</v>
      </c>
      <c r="F97">
        <f>VLOOKUP($B97,Expenses!$B$3:$I$204,Ratio!F$2,FALSE)/VLOOKUP($B97,Revenues!$B$3:$I$204,Ratio!F$2,FALSE)</f>
        <v>0.42086490541971083</v>
      </c>
      <c r="G97">
        <f>VLOOKUP($B97,Expenses!$B$3:$I$204,Ratio!G$2,FALSE)/VLOOKUP($B97,Revenues!$B$3:$I$204,Ratio!G$2,FALSE)</f>
        <v>0.55173788881648811</v>
      </c>
      <c r="H97">
        <f>VLOOKUP($B97,Expenses!$B$3:$I$204,Ratio!H$2,FALSE)/VLOOKUP($B97,Revenues!$B$3:$I$204,Ratio!H$2,FALSE)</f>
        <v>0.54533303463825888</v>
      </c>
      <c r="J97">
        <f t="shared" si="3"/>
        <v>0.56181705482586564</v>
      </c>
      <c r="L97" s="33">
        <f t="shared" si="4"/>
        <v>0.56181705482586564</v>
      </c>
      <c r="M97" s="33">
        <f t="shared" si="5"/>
        <v>0.43818294517413436</v>
      </c>
    </row>
    <row r="98" spans="1:13" ht="15" customHeight="1" x14ac:dyDescent="0.35">
      <c r="A98" s="33" t="s">
        <v>117</v>
      </c>
      <c r="B98" s="50">
        <v>234</v>
      </c>
      <c r="C98">
        <f>VLOOKUP($B98,Expenses!$B$3:$I$204,Ratio!C$2,FALSE)/VLOOKUP($B98,Revenues!$B$3:$I$204,Ratio!C$2,FALSE)</f>
        <v>0.39495838303283504</v>
      </c>
      <c r="D98">
        <f>VLOOKUP($B98,Expenses!$B$3:$I$204,Ratio!D$2,FALSE)/VLOOKUP($B98,Revenues!$B$3:$I$204,Ratio!D$2,FALSE)</f>
        <v>0.45972281328876574</v>
      </c>
      <c r="E98">
        <f>VLOOKUP($B98,Expenses!$B$3:$I$204,Ratio!E$2,FALSE)/VLOOKUP($B98,Revenues!$B$3:$I$204,Ratio!E$2,FALSE)</f>
        <v>0.41710874926464769</v>
      </c>
      <c r="F98">
        <f>VLOOKUP($B98,Expenses!$B$3:$I$204,Ratio!F$2,FALSE)/VLOOKUP($B98,Revenues!$B$3:$I$204,Ratio!F$2,FALSE)</f>
        <v>0.45595607092111795</v>
      </c>
      <c r="G98">
        <f>VLOOKUP($B98,Expenses!$B$3:$I$204,Ratio!G$2,FALSE)/VLOOKUP($B98,Revenues!$B$3:$I$204,Ratio!G$2,FALSE)</f>
        <v>0.39540074746887455</v>
      </c>
      <c r="H98">
        <f>VLOOKUP($B98,Expenses!$B$3:$I$204,Ratio!H$2,FALSE)/VLOOKUP($B98,Revenues!$B$3:$I$204,Ratio!H$2,FALSE)</f>
        <v>0.35362547374676023</v>
      </c>
      <c r="J98">
        <f t="shared" si="3"/>
        <v>0.37429192838979763</v>
      </c>
      <c r="L98" s="33">
        <f t="shared" si="4"/>
        <v>0.37429192838979763</v>
      </c>
      <c r="M98" s="33">
        <f t="shared" si="5"/>
        <v>0.62570807161020237</v>
      </c>
    </row>
    <row r="99" spans="1:13" ht="15" customHeight="1" x14ac:dyDescent="0.35">
      <c r="A99" s="33" t="s">
        <v>118</v>
      </c>
      <c r="B99" s="50">
        <v>236</v>
      </c>
      <c r="C99">
        <f>VLOOKUP($B99,Expenses!$B$3:$I$204,Ratio!C$2,FALSE)/VLOOKUP($B99,Revenues!$B$3:$I$204,Ratio!C$2,FALSE)</f>
        <v>1.024856710898127</v>
      </c>
      <c r="D99">
        <f>VLOOKUP($B99,Expenses!$B$3:$I$204,Ratio!D$2,FALSE)/VLOOKUP($B99,Revenues!$B$3:$I$204,Ratio!D$2,FALSE)</f>
        <v>0.62155346869652728</v>
      </c>
      <c r="E99">
        <f>VLOOKUP($B99,Expenses!$B$3:$I$204,Ratio!E$2,FALSE)/VLOOKUP($B99,Revenues!$B$3:$I$204,Ratio!E$2,FALSE)</f>
        <v>0.5982555603657651</v>
      </c>
      <c r="F99">
        <f>VLOOKUP($B99,Expenses!$B$3:$I$204,Ratio!F$2,FALSE)/VLOOKUP($B99,Revenues!$B$3:$I$204,Ratio!F$2,FALSE)</f>
        <v>0.55785319609925377</v>
      </c>
      <c r="G99">
        <f>VLOOKUP($B99,Expenses!$B$3:$I$204,Ratio!G$2,FALSE)/VLOOKUP($B99,Revenues!$B$3:$I$204,Ratio!G$2,FALSE)</f>
        <v>0.64250259247786023</v>
      </c>
      <c r="H99">
        <f>VLOOKUP($B99,Expenses!$B$3:$I$204,Ratio!H$2,FALSE)/VLOOKUP($B99,Revenues!$B$3:$I$204,Ratio!H$2,FALSE)</f>
        <v>0.60711568155751061</v>
      </c>
      <c r="J99">
        <f t="shared" si="3"/>
        <v>0.81598619622781876</v>
      </c>
      <c r="L99" s="33">
        <f t="shared" si="4"/>
        <v>0.81598619622781876</v>
      </c>
      <c r="M99" s="33">
        <f t="shared" si="5"/>
        <v>0.18401380377218124</v>
      </c>
    </row>
    <row r="100" spans="1:13" ht="15" customHeight="1" x14ac:dyDescent="0.35">
      <c r="A100" s="33" t="s">
        <v>119</v>
      </c>
      <c r="B100" s="50">
        <v>238</v>
      </c>
      <c r="C100">
        <f>VLOOKUP($B100,Expenses!$B$3:$I$204,Ratio!C$2,FALSE)/VLOOKUP($B100,Revenues!$B$3:$I$204,Ratio!C$2,FALSE)</f>
        <v>0.68310755208334961</v>
      </c>
      <c r="D100">
        <f>VLOOKUP($B100,Expenses!$B$3:$I$204,Ratio!D$2,FALSE)/VLOOKUP($B100,Revenues!$B$3:$I$204,Ratio!D$2,FALSE)</f>
        <v>0.88137111207512542</v>
      </c>
      <c r="E100">
        <f>VLOOKUP($B100,Expenses!$B$3:$I$204,Ratio!E$2,FALSE)/VLOOKUP($B100,Revenues!$B$3:$I$204,Ratio!E$2,FALSE)</f>
        <v>0.57492544878606644</v>
      </c>
      <c r="F100">
        <f>VLOOKUP($B100,Expenses!$B$3:$I$204,Ratio!F$2,FALSE)/VLOOKUP($B100,Revenues!$B$3:$I$204,Ratio!F$2,FALSE)</f>
        <v>0.7006123862099769</v>
      </c>
      <c r="G100">
        <f>VLOOKUP($B100,Expenses!$B$3:$I$204,Ratio!G$2,FALSE)/VLOOKUP($B100,Revenues!$B$3:$I$204,Ratio!G$2,FALSE)</f>
        <v>0.60361935169049452</v>
      </c>
      <c r="H100">
        <f>VLOOKUP($B100,Expenses!$B$3:$I$204,Ratio!H$2,FALSE)/VLOOKUP($B100,Revenues!$B$3:$I$204,Ratio!H$2,FALSE)</f>
        <v>0.67343534389490123</v>
      </c>
      <c r="J100">
        <f t="shared" si="3"/>
        <v>0.67827144798912542</v>
      </c>
      <c r="L100" s="33">
        <f t="shared" si="4"/>
        <v>0.67827144798912542</v>
      </c>
      <c r="M100" s="33">
        <f t="shared" si="5"/>
        <v>0.32172855201087458</v>
      </c>
    </row>
    <row r="101" spans="1:13" ht="15" customHeight="1" x14ac:dyDescent="0.35">
      <c r="A101" s="33" t="s">
        <v>120</v>
      </c>
      <c r="B101" s="50">
        <v>239</v>
      </c>
      <c r="C101">
        <f>VLOOKUP($B101,Expenses!$B$3:$I$204,Ratio!C$2,FALSE)/VLOOKUP($B101,Revenues!$B$3:$I$204,Ratio!C$2,FALSE)</f>
        <v>0.56794099248814167</v>
      </c>
      <c r="D101">
        <f>VLOOKUP($B101,Expenses!$B$3:$I$204,Ratio!D$2,FALSE)/VLOOKUP($B101,Revenues!$B$3:$I$204,Ratio!D$2,FALSE)</f>
        <v>0.59061109393517985</v>
      </c>
      <c r="E101">
        <f>VLOOKUP($B101,Expenses!$B$3:$I$204,Ratio!E$2,FALSE)/VLOOKUP($B101,Revenues!$B$3:$I$204,Ratio!E$2,FALSE)</f>
        <v>0.52551588383580705</v>
      </c>
      <c r="F101">
        <f>VLOOKUP($B101,Expenses!$B$3:$I$204,Ratio!F$2,FALSE)/VLOOKUP($B101,Revenues!$B$3:$I$204,Ratio!F$2,FALSE)</f>
        <v>0.60427084697796418</v>
      </c>
      <c r="G101">
        <f>VLOOKUP($B101,Expenses!$B$3:$I$204,Ratio!G$2,FALSE)/VLOOKUP($B101,Revenues!$B$3:$I$204,Ratio!G$2,FALSE)</f>
        <v>0.54397182176077252</v>
      </c>
      <c r="H101">
        <f>VLOOKUP($B101,Expenses!$B$3:$I$204,Ratio!H$2,FALSE)/VLOOKUP($B101,Revenues!$B$3:$I$204,Ratio!H$2,FALSE)</f>
        <v>0.6097934114606135</v>
      </c>
      <c r="J101">
        <f t="shared" si="3"/>
        <v>0.58886720197437759</v>
      </c>
      <c r="L101" s="33">
        <f t="shared" si="4"/>
        <v>0.58886720197437759</v>
      </c>
      <c r="M101" s="33">
        <f t="shared" si="5"/>
        <v>0.41113279802562241</v>
      </c>
    </row>
    <row r="102" spans="1:13" ht="15" customHeight="1" x14ac:dyDescent="0.35">
      <c r="A102" s="33" t="s">
        <v>121</v>
      </c>
      <c r="B102" s="50">
        <v>240</v>
      </c>
      <c r="C102">
        <f>VLOOKUP($B102,Expenses!$B$3:$I$204,Ratio!C$2,FALSE)/VLOOKUP($B102,Revenues!$B$3:$I$204,Ratio!C$2,FALSE)</f>
        <v>0.29284717857266074</v>
      </c>
      <c r="D102">
        <f>VLOOKUP($B102,Expenses!$B$3:$I$204,Ratio!D$2,FALSE)/VLOOKUP($B102,Revenues!$B$3:$I$204,Ratio!D$2,FALSE)</f>
        <v>0.29084832867713922</v>
      </c>
      <c r="E102">
        <f>VLOOKUP($B102,Expenses!$B$3:$I$204,Ratio!E$2,FALSE)/VLOOKUP($B102,Revenues!$B$3:$I$204,Ratio!E$2,FALSE)</f>
        <v>0.29290236697916372</v>
      </c>
      <c r="F102">
        <f>VLOOKUP($B102,Expenses!$B$3:$I$204,Ratio!F$2,FALSE)/VLOOKUP($B102,Revenues!$B$3:$I$204,Ratio!F$2,FALSE)</f>
        <v>0.36350961552677241</v>
      </c>
      <c r="G102">
        <f>VLOOKUP($B102,Expenses!$B$3:$I$204,Ratio!G$2,FALSE)/VLOOKUP($B102,Revenues!$B$3:$I$204,Ratio!G$2,FALSE)</f>
        <v>0.37176349151296995</v>
      </c>
      <c r="H102">
        <f>VLOOKUP($B102,Expenses!$B$3:$I$204,Ratio!H$2,FALSE)/VLOOKUP($B102,Revenues!$B$3:$I$204,Ratio!H$2,FALSE)</f>
        <v>0.34168314121814175</v>
      </c>
      <c r="J102">
        <f t="shared" si="3"/>
        <v>0.31726515989540127</v>
      </c>
      <c r="L102" s="33">
        <f t="shared" si="4"/>
        <v>0.31726515989540127</v>
      </c>
      <c r="M102" s="33">
        <f t="shared" si="5"/>
        <v>0.68273484010459873</v>
      </c>
    </row>
    <row r="103" spans="1:13" ht="15" customHeight="1" x14ac:dyDescent="0.35">
      <c r="A103" s="33" t="s">
        <v>122</v>
      </c>
      <c r="B103" s="50">
        <v>241</v>
      </c>
      <c r="C103">
        <f>VLOOKUP($B103,Expenses!$B$3:$I$204,Ratio!C$2,FALSE)/VLOOKUP($B103,Revenues!$B$3:$I$204,Ratio!C$2,FALSE)</f>
        <v>1.0063921352723806</v>
      </c>
      <c r="D103">
        <f>VLOOKUP($B103,Expenses!$B$3:$I$204,Ratio!D$2,FALSE)/VLOOKUP($B103,Revenues!$B$3:$I$204,Ratio!D$2,FALSE)</f>
        <v>1.136670001280881</v>
      </c>
      <c r="E103">
        <f>VLOOKUP($B103,Expenses!$B$3:$I$204,Ratio!E$2,FALSE)/VLOOKUP($B103,Revenues!$B$3:$I$204,Ratio!E$2,FALSE)</f>
        <v>1</v>
      </c>
      <c r="F103">
        <f>VLOOKUP($B103,Expenses!$B$3:$I$204,Ratio!F$2,FALSE)/VLOOKUP($B103,Revenues!$B$3:$I$204,Ratio!F$2,FALSE)</f>
        <v>1</v>
      </c>
      <c r="G103">
        <f>VLOOKUP($B103,Expenses!$B$3:$I$204,Ratio!G$2,FALSE)/VLOOKUP($B103,Revenues!$B$3:$I$204,Ratio!G$2,FALSE)</f>
        <v>1</v>
      </c>
      <c r="H103">
        <f>VLOOKUP($B103,Expenses!$B$3:$I$204,Ratio!H$2,FALSE)/VLOOKUP($B103,Revenues!$B$3:$I$204,Ratio!H$2,FALSE)</f>
        <v>1</v>
      </c>
      <c r="J103">
        <f t="shared" si="3"/>
        <v>1.0031960676361904</v>
      </c>
      <c r="L103" s="33">
        <f t="shared" si="4"/>
        <v>1</v>
      </c>
      <c r="M103" s="33">
        <f t="shared" si="5"/>
        <v>0</v>
      </c>
    </row>
    <row r="104" spans="1:13" ht="15" customHeight="1" x14ac:dyDescent="0.35">
      <c r="A104" s="33" t="s">
        <v>123</v>
      </c>
      <c r="B104" s="50">
        <v>242</v>
      </c>
      <c r="C104">
        <f>VLOOKUP($B104,Expenses!$B$3:$I$204,Ratio!C$2,FALSE)/VLOOKUP($B104,Revenues!$B$3:$I$204,Ratio!C$2,FALSE)</f>
        <v>0.84191294744200562</v>
      </c>
      <c r="D104">
        <f>VLOOKUP($B104,Expenses!$B$3:$I$204,Ratio!D$2,FALSE)/VLOOKUP($B104,Revenues!$B$3:$I$204,Ratio!D$2,FALSE)</f>
        <v>0.91549509513436578</v>
      </c>
      <c r="E104">
        <f>VLOOKUP($B104,Expenses!$B$3:$I$204,Ratio!E$2,FALSE)/VLOOKUP($B104,Revenues!$B$3:$I$204,Ratio!E$2,FALSE)</f>
        <v>0.93135811437166149</v>
      </c>
      <c r="F104">
        <f>VLOOKUP($B104,Expenses!$B$3:$I$204,Ratio!F$2,FALSE)/VLOOKUP($B104,Revenues!$B$3:$I$204,Ratio!F$2,FALSE)</f>
        <v>0.67121631244391877</v>
      </c>
      <c r="G104">
        <f>VLOOKUP($B104,Expenses!$B$3:$I$204,Ratio!G$2,FALSE)/VLOOKUP($B104,Revenues!$B$3:$I$204,Ratio!G$2,FALSE)</f>
        <v>0.71974235654105401</v>
      </c>
      <c r="H104">
        <f>VLOOKUP($B104,Expenses!$B$3:$I$204,Ratio!H$2,FALSE)/VLOOKUP($B104,Revenues!$B$3:$I$204,Ratio!H$2,FALSE)</f>
        <v>0.70567275250780381</v>
      </c>
      <c r="J104">
        <f t="shared" si="3"/>
        <v>0.77379284997490472</v>
      </c>
      <c r="L104" s="33">
        <f t="shared" si="4"/>
        <v>0.77379284997490472</v>
      </c>
      <c r="M104" s="33">
        <f t="shared" si="5"/>
        <v>0.22620715002509528</v>
      </c>
    </row>
    <row r="105" spans="1:13" ht="15" customHeight="1" x14ac:dyDescent="0.35">
      <c r="A105" s="33" t="s">
        <v>124</v>
      </c>
      <c r="B105" s="50">
        <v>243</v>
      </c>
      <c r="C105">
        <f>VLOOKUP($B105,Expenses!$B$3:$I$204,Ratio!C$2,FALSE)/VLOOKUP($B105,Revenues!$B$3:$I$204,Ratio!C$2,FALSE)</f>
        <v>0.47143022025773146</v>
      </c>
      <c r="D105">
        <f>VLOOKUP($B105,Expenses!$B$3:$I$204,Ratio!D$2,FALSE)/VLOOKUP($B105,Revenues!$B$3:$I$204,Ratio!D$2,FALSE)</f>
        <v>0.38244877567400826</v>
      </c>
      <c r="E105">
        <f>VLOOKUP($B105,Expenses!$B$3:$I$204,Ratio!E$2,FALSE)/VLOOKUP($B105,Revenues!$B$3:$I$204,Ratio!E$2,FALSE)</f>
        <v>0.39399035422838591</v>
      </c>
      <c r="F105">
        <f>VLOOKUP($B105,Expenses!$B$3:$I$204,Ratio!F$2,FALSE)/VLOOKUP($B105,Revenues!$B$3:$I$204,Ratio!F$2,FALSE)</f>
        <v>0.3811292407126517</v>
      </c>
      <c r="G105">
        <f>VLOOKUP($B105,Expenses!$B$3:$I$204,Ratio!G$2,FALSE)/VLOOKUP($B105,Revenues!$B$3:$I$204,Ratio!G$2,FALSE)</f>
        <v>0.39774332159882153</v>
      </c>
      <c r="H105">
        <f>VLOOKUP($B105,Expenses!$B$3:$I$204,Ratio!H$2,FALSE)/VLOOKUP($B105,Revenues!$B$3:$I$204,Ratio!H$2,FALSE)</f>
        <v>0.4284142697358968</v>
      </c>
      <c r="J105">
        <f t="shared" si="3"/>
        <v>0.4499222449968141</v>
      </c>
      <c r="L105" s="33">
        <f t="shared" si="4"/>
        <v>0.4499222449968141</v>
      </c>
      <c r="M105" s="33">
        <f t="shared" si="5"/>
        <v>0.5500777550031859</v>
      </c>
    </row>
    <row r="106" spans="1:13" ht="15" customHeight="1" x14ac:dyDescent="0.35">
      <c r="A106" s="33" t="s">
        <v>125</v>
      </c>
      <c r="B106" s="50">
        <v>246</v>
      </c>
      <c r="C106">
        <f>VLOOKUP($B106,Expenses!$B$3:$I$204,Ratio!C$2,FALSE)/VLOOKUP($B106,Revenues!$B$3:$I$204,Ratio!C$2,FALSE)</f>
        <v>0.92522597022973863</v>
      </c>
      <c r="D106">
        <f>VLOOKUP($B106,Expenses!$B$3:$I$204,Ratio!D$2,FALSE)/VLOOKUP($B106,Revenues!$B$3:$I$204,Ratio!D$2,FALSE)</f>
        <v>0.65735752779313872</v>
      </c>
      <c r="E106">
        <f>VLOOKUP($B106,Expenses!$B$3:$I$204,Ratio!E$2,FALSE)/VLOOKUP($B106,Revenues!$B$3:$I$204,Ratio!E$2,FALSE)</f>
        <v>0.66091002627791284</v>
      </c>
      <c r="F106">
        <f>VLOOKUP($B106,Expenses!$B$3:$I$204,Ratio!F$2,FALSE)/VLOOKUP($B106,Revenues!$B$3:$I$204,Ratio!F$2,FALSE)</f>
        <v>0.70471785777769591</v>
      </c>
      <c r="G106">
        <f>VLOOKUP($B106,Expenses!$B$3:$I$204,Ratio!G$2,FALSE)/VLOOKUP($B106,Revenues!$B$3:$I$204,Ratio!G$2,FALSE)</f>
        <v>0.63492037188682293</v>
      </c>
      <c r="H106">
        <f>VLOOKUP($B106,Expenses!$B$3:$I$204,Ratio!H$2,FALSE)/VLOOKUP($B106,Revenues!$B$3:$I$204,Ratio!H$2,FALSE)</f>
        <v>0.64519900267606756</v>
      </c>
      <c r="J106">
        <f t="shared" si="3"/>
        <v>0.78521248645290309</v>
      </c>
      <c r="L106" s="33">
        <f t="shared" si="4"/>
        <v>0.78521248645290309</v>
      </c>
      <c r="M106" s="33">
        <f t="shared" si="5"/>
        <v>0.21478751354709691</v>
      </c>
    </row>
    <row r="107" spans="1:13" ht="15" customHeight="1" x14ac:dyDescent="0.35">
      <c r="A107" s="33" t="s">
        <v>126</v>
      </c>
      <c r="B107" s="50">
        <v>248</v>
      </c>
      <c r="C107">
        <f>VLOOKUP($B107,Expenses!$B$3:$I$204,Ratio!C$2,FALSE)/VLOOKUP($B107,Revenues!$B$3:$I$204,Ratio!C$2,FALSE)</f>
        <v>0.39982935989330215</v>
      </c>
      <c r="D107">
        <f>VLOOKUP($B107,Expenses!$B$3:$I$204,Ratio!D$2,FALSE)/VLOOKUP($B107,Revenues!$B$3:$I$204,Ratio!D$2,FALSE)</f>
        <v>0.36445448091791527</v>
      </c>
      <c r="E107">
        <f>VLOOKUP($B107,Expenses!$B$3:$I$204,Ratio!E$2,FALSE)/VLOOKUP($B107,Revenues!$B$3:$I$204,Ratio!E$2,FALSE)</f>
        <v>0.62152101898740353</v>
      </c>
      <c r="F107">
        <f>VLOOKUP($B107,Expenses!$B$3:$I$204,Ratio!F$2,FALSE)/VLOOKUP($B107,Revenues!$B$3:$I$204,Ratio!F$2,FALSE)</f>
        <v>0.6668300534442364</v>
      </c>
      <c r="G107">
        <f>VLOOKUP($B107,Expenses!$B$3:$I$204,Ratio!G$2,FALSE)/VLOOKUP($B107,Revenues!$B$3:$I$204,Ratio!G$2,FALSE)</f>
        <v>1.0118639858662213</v>
      </c>
      <c r="H107">
        <f>VLOOKUP($B107,Expenses!$B$3:$I$204,Ratio!H$2,FALSE)/VLOOKUP($B107,Revenues!$B$3:$I$204,Ratio!H$2,FALSE)</f>
        <v>0.64522635456120125</v>
      </c>
      <c r="J107">
        <f t="shared" si="3"/>
        <v>0.5225278572272517</v>
      </c>
      <c r="L107" s="33">
        <f t="shared" si="4"/>
        <v>0.5225278572272517</v>
      </c>
      <c r="M107" s="33">
        <f t="shared" si="5"/>
        <v>0.4774721427727483</v>
      </c>
    </row>
    <row r="108" spans="1:13" ht="15" customHeight="1" x14ac:dyDescent="0.35">
      <c r="A108" s="33" t="s">
        <v>127</v>
      </c>
      <c r="B108" s="50">
        <v>249</v>
      </c>
      <c r="C108">
        <f>VLOOKUP($B108,Expenses!$B$3:$I$204,Ratio!C$2,FALSE)/VLOOKUP($B108,Revenues!$B$3:$I$204,Ratio!C$2,FALSE)</f>
        <v>0.48122133814248902</v>
      </c>
      <c r="D108">
        <f>VLOOKUP($B108,Expenses!$B$3:$I$204,Ratio!D$2,FALSE)/VLOOKUP($B108,Revenues!$B$3:$I$204,Ratio!D$2,FALSE)</f>
        <v>0.47094687115738898</v>
      </c>
      <c r="E108">
        <f>VLOOKUP($B108,Expenses!$B$3:$I$204,Ratio!E$2,FALSE)/VLOOKUP($B108,Revenues!$B$3:$I$204,Ratio!E$2,FALSE)</f>
        <v>0.51686121514530503</v>
      </c>
      <c r="F108">
        <f>VLOOKUP($B108,Expenses!$B$3:$I$204,Ratio!F$2,FALSE)/VLOOKUP($B108,Revenues!$B$3:$I$204,Ratio!F$2,FALSE)</f>
        <v>0.64213040222904427</v>
      </c>
      <c r="G108">
        <f>VLOOKUP($B108,Expenses!$B$3:$I$204,Ratio!G$2,FALSE)/VLOOKUP($B108,Revenues!$B$3:$I$204,Ratio!G$2,FALSE)</f>
        <v>0.78755994692049147</v>
      </c>
      <c r="H108">
        <f>VLOOKUP($B108,Expenses!$B$3:$I$204,Ratio!H$2,FALSE)/VLOOKUP($B108,Revenues!$B$3:$I$204,Ratio!H$2,FALSE)</f>
        <v>1.9216015860044191</v>
      </c>
      <c r="J108">
        <f t="shared" si="3"/>
        <v>1.201411462073454</v>
      </c>
      <c r="L108" s="33">
        <f t="shared" si="4"/>
        <v>1</v>
      </c>
      <c r="M108" s="33">
        <f t="shared" si="5"/>
        <v>0</v>
      </c>
    </row>
    <row r="109" spans="1:13" ht="15" customHeight="1" x14ac:dyDescent="0.35">
      <c r="A109" s="33" t="s">
        <v>128</v>
      </c>
      <c r="B109" s="50">
        <v>250</v>
      </c>
      <c r="C109">
        <f>VLOOKUP($B109,Expenses!$B$3:$I$204,Ratio!C$2,FALSE)/VLOOKUP($B109,Revenues!$B$3:$I$204,Ratio!C$2,FALSE)</f>
        <v>0.98574736137615426</v>
      </c>
      <c r="D109">
        <f>VLOOKUP($B109,Expenses!$B$3:$I$204,Ratio!D$2,FALSE)/VLOOKUP($B109,Revenues!$B$3:$I$204,Ratio!D$2,FALSE)</f>
        <v>0.94003911397145512</v>
      </c>
      <c r="E109">
        <f>VLOOKUP($B109,Expenses!$B$3:$I$204,Ratio!E$2,FALSE)/VLOOKUP($B109,Revenues!$B$3:$I$204,Ratio!E$2,FALSE)</f>
        <v>0.9819686247704823</v>
      </c>
      <c r="F109">
        <f>VLOOKUP($B109,Expenses!$B$3:$I$204,Ratio!F$2,FALSE)/VLOOKUP($B109,Revenues!$B$3:$I$204,Ratio!F$2,FALSE)</f>
        <v>0.92535240091534321</v>
      </c>
      <c r="G109">
        <f>VLOOKUP($B109,Expenses!$B$3:$I$204,Ratio!G$2,FALSE)/VLOOKUP($B109,Revenues!$B$3:$I$204,Ratio!G$2,FALSE)</f>
        <v>0.90716799817858051</v>
      </c>
      <c r="H109">
        <f>VLOOKUP($B109,Expenses!$B$3:$I$204,Ratio!H$2,FALSE)/VLOOKUP($B109,Revenues!$B$3:$I$204,Ratio!H$2,FALSE)</f>
        <v>0.92838127344466781</v>
      </c>
      <c r="J109">
        <f t="shared" si="3"/>
        <v>0.95706431741041098</v>
      </c>
      <c r="L109" s="33">
        <f t="shared" si="4"/>
        <v>0.95706431741041098</v>
      </c>
      <c r="M109" s="33">
        <f t="shared" si="5"/>
        <v>4.2935682589589019E-2</v>
      </c>
    </row>
    <row r="110" spans="1:13" ht="15" customHeight="1" x14ac:dyDescent="0.35">
      <c r="A110" s="33" t="s">
        <v>129</v>
      </c>
      <c r="B110" s="50">
        <v>251</v>
      </c>
      <c r="C110">
        <f>VLOOKUP($B110,Expenses!$B$3:$I$204,Ratio!C$2,FALSE)/VLOOKUP($B110,Revenues!$B$3:$I$204,Ratio!C$2,FALSE)</f>
        <v>0.85898941539539153</v>
      </c>
      <c r="D110">
        <f>VLOOKUP($B110,Expenses!$B$3:$I$204,Ratio!D$2,FALSE)/VLOOKUP($B110,Revenues!$B$3:$I$204,Ratio!D$2,FALSE)</f>
        <v>0.83321740105023978</v>
      </c>
      <c r="E110">
        <f>VLOOKUP($B110,Expenses!$B$3:$I$204,Ratio!E$2,FALSE)/VLOOKUP($B110,Revenues!$B$3:$I$204,Ratio!E$2,FALSE)</f>
        <v>1.0250264699323177</v>
      </c>
      <c r="F110">
        <f>VLOOKUP($B110,Expenses!$B$3:$I$204,Ratio!F$2,FALSE)/VLOOKUP($B110,Revenues!$B$3:$I$204,Ratio!F$2,FALSE)</f>
        <v>1.0735151927180708</v>
      </c>
      <c r="G110">
        <f>VLOOKUP($B110,Expenses!$B$3:$I$204,Ratio!G$2,FALSE)/VLOOKUP($B110,Revenues!$B$3:$I$204,Ratio!G$2,FALSE)</f>
        <v>1.0825554919829228</v>
      </c>
      <c r="H110">
        <f>VLOOKUP($B110,Expenses!$B$3:$I$204,Ratio!H$2,FALSE)/VLOOKUP($B110,Revenues!$B$3:$I$204,Ratio!H$2,FALSE)</f>
        <v>1.0763690817169682</v>
      </c>
      <c r="J110">
        <f t="shared" si="3"/>
        <v>0.96767924855617982</v>
      </c>
      <c r="L110" s="33">
        <f t="shared" si="4"/>
        <v>0.96767924855617982</v>
      </c>
      <c r="M110" s="33">
        <f t="shared" si="5"/>
        <v>3.2320751443820184E-2</v>
      </c>
    </row>
    <row r="111" spans="1:13" ht="15" customHeight="1" x14ac:dyDescent="0.35">
      <c r="A111" s="33" t="s">
        <v>130</v>
      </c>
      <c r="B111" s="50">
        <v>252</v>
      </c>
      <c r="C111">
        <f>VLOOKUP($B111,Expenses!$B$3:$I$204,Ratio!C$2,FALSE)/VLOOKUP($B111,Revenues!$B$3:$I$204,Ratio!C$2,FALSE)</f>
        <v>0.56931976381292415</v>
      </c>
      <c r="D111">
        <f>VLOOKUP($B111,Expenses!$B$3:$I$204,Ratio!D$2,FALSE)/VLOOKUP($B111,Revenues!$B$3:$I$204,Ratio!D$2,FALSE)</f>
        <v>0.501850951456566</v>
      </c>
      <c r="E111">
        <f>VLOOKUP($B111,Expenses!$B$3:$I$204,Ratio!E$2,FALSE)/VLOOKUP($B111,Revenues!$B$3:$I$204,Ratio!E$2,FALSE)</f>
        <v>0.43471130799940783</v>
      </c>
      <c r="F111">
        <f>VLOOKUP($B111,Expenses!$B$3:$I$204,Ratio!F$2,FALSE)/VLOOKUP($B111,Revenues!$B$3:$I$204,Ratio!F$2,FALSE)</f>
        <v>0.4108428878906325</v>
      </c>
      <c r="G111">
        <f>VLOOKUP($B111,Expenses!$B$3:$I$204,Ratio!G$2,FALSE)/VLOOKUP($B111,Revenues!$B$3:$I$204,Ratio!G$2,FALSE)</f>
        <v>0.39945465870887736</v>
      </c>
      <c r="H111">
        <f>VLOOKUP($B111,Expenses!$B$3:$I$204,Ratio!H$2,FALSE)/VLOOKUP($B111,Revenues!$B$3:$I$204,Ratio!H$2,FALSE)</f>
        <v>0.40246053044317676</v>
      </c>
      <c r="J111">
        <f t="shared" si="3"/>
        <v>0.48589014712805045</v>
      </c>
      <c r="L111" s="33">
        <f t="shared" si="4"/>
        <v>0.48589014712805045</v>
      </c>
      <c r="M111" s="33">
        <f t="shared" si="5"/>
        <v>0.51410985287194955</v>
      </c>
    </row>
    <row r="112" spans="1:13" ht="15" customHeight="1" x14ac:dyDescent="0.35">
      <c r="A112" s="33" t="s">
        <v>132</v>
      </c>
      <c r="B112" s="50">
        <v>254</v>
      </c>
      <c r="C112">
        <f>VLOOKUP($B112,Expenses!$B$3:$I$204,Ratio!C$2,FALSE)/VLOOKUP($B112,Revenues!$B$3:$I$204,Ratio!C$2,FALSE)</f>
        <v>0.41617084488560602</v>
      </c>
      <c r="D112">
        <f>VLOOKUP($B112,Expenses!$B$3:$I$204,Ratio!D$2,FALSE)/VLOOKUP($B112,Revenues!$B$3:$I$204,Ratio!D$2,FALSE)</f>
        <v>0.43354263888983785</v>
      </c>
      <c r="E112">
        <f>VLOOKUP($B112,Expenses!$B$3:$I$204,Ratio!E$2,FALSE)/VLOOKUP($B112,Revenues!$B$3:$I$204,Ratio!E$2,FALSE)</f>
        <v>0.54658423895884745</v>
      </c>
      <c r="F112">
        <f>VLOOKUP($B112,Expenses!$B$3:$I$204,Ratio!F$2,FALSE)/VLOOKUP($B112,Revenues!$B$3:$I$204,Ratio!F$2,FALSE)</f>
        <v>0.509433250443449</v>
      </c>
      <c r="G112">
        <f>VLOOKUP($B112,Expenses!$B$3:$I$204,Ratio!G$2,FALSE)/VLOOKUP($B112,Revenues!$B$3:$I$204,Ratio!G$2,FALSE)</f>
        <v>0.70649035827308981</v>
      </c>
      <c r="H112">
        <f>VLOOKUP($B112,Expenses!$B$3:$I$204,Ratio!H$2,FALSE)/VLOOKUP($B112,Revenues!$B$3:$I$204,Ratio!H$2,FALSE)</f>
        <v>0.69764229108466858</v>
      </c>
      <c r="J112">
        <f t="shared" si="3"/>
        <v>0.55690656798513727</v>
      </c>
      <c r="L112" s="33">
        <f t="shared" si="4"/>
        <v>0.55690656798513727</v>
      </c>
      <c r="M112" s="33">
        <f t="shared" si="5"/>
        <v>0.44309343201486273</v>
      </c>
    </row>
    <row r="113" spans="1:13" ht="15" customHeight="1" x14ac:dyDescent="0.35">
      <c r="A113" s="33" t="s">
        <v>135</v>
      </c>
      <c r="B113" s="50">
        <v>258</v>
      </c>
      <c r="C113">
        <f>VLOOKUP($B113,Expenses!$B$3:$I$204,Ratio!C$2,FALSE)/VLOOKUP($B113,Revenues!$B$3:$I$204,Ratio!C$2,FALSE)</f>
        <v>0.81747321272191509</v>
      </c>
      <c r="D113">
        <f>VLOOKUP($B113,Expenses!$B$3:$I$204,Ratio!D$2,FALSE)/VLOOKUP($B113,Revenues!$B$3:$I$204,Ratio!D$2,FALSE)</f>
        <v>0.60442460733230619</v>
      </c>
      <c r="E113">
        <f>VLOOKUP($B113,Expenses!$B$3:$I$204,Ratio!E$2,FALSE)/VLOOKUP($B113,Revenues!$B$3:$I$204,Ratio!E$2,FALSE)</f>
        <v>0.64182745738849889</v>
      </c>
      <c r="F113">
        <f>VLOOKUP($B113,Expenses!$B$3:$I$204,Ratio!F$2,FALSE)/VLOOKUP($B113,Revenues!$B$3:$I$204,Ratio!F$2,FALSE)</f>
        <v>0.48127532856804872</v>
      </c>
      <c r="G113">
        <f>VLOOKUP($B113,Expenses!$B$3:$I$204,Ratio!G$2,FALSE)/VLOOKUP($B113,Revenues!$B$3:$I$204,Ratio!G$2,FALSE)</f>
        <v>0.59763181858714043</v>
      </c>
      <c r="H113">
        <f>VLOOKUP($B113,Expenses!$B$3:$I$204,Ratio!H$2,FALSE)/VLOOKUP($B113,Revenues!$B$3:$I$204,Ratio!H$2,FALSE)</f>
        <v>0.8815997664614259</v>
      </c>
      <c r="J113">
        <f t="shared" si="3"/>
        <v>0.8495364895916705</v>
      </c>
      <c r="L113" s="33">
        <f t="shared" si="4"/>
        <v>0.8495364895916705</v>
      </c>
      <c r="M113" s="33">
        <f t="shared" si="5"/>
        <v>0.1504635104083295</v>
      </c>
    </row>
    <row r="114" spans="1:13" ht="15" customHeight="1" x14ac:dyDescent="0.35">
      <c r="A114" s="33" t="s">
        <v>138</v>
      </c>
      <c r="B114" s="50">
        <v>263</v>
      </c>
      <c r="C114">
        <f>VLOOKUP($B114,Expenses!$B$3:$I$204,Ratio!C$2,FALSE)/VLOOKUP($B114,Revenues!$B$3:$I$204,Ratio!C$2,FALSE)</f>
        <v>0.17032549546836651</v>
      </c>
      <c r="D114">
        <f>VLOOKUP($B114,Expenses!$B$3:$I$204,Ratio!D$2,FALSE)/VLOOKUP($B114,Revenues!$B$3:$I$204,Ratio!D$2,FALSE)</f>
        <v>0.16301825432784192</v>
      </c>
      <c r="E114">
        <f>VLOOKUP($B114,Expenses!$B$3:$I$204,Ratio!E$2,FALSE)/VLOOKUP($B114,Revenues!$B$3:$I$204,Ratio!E$2,FALSE)</f>
        <v>0.20382957821163175</v>
      </c>
      <c r="F114">
        <f>VLOOKUP($B114,Expenses!$B$3:$I$204,Ratio!F$2,FALSE)/VLOOKUP($B114,Revenues!$B$3:$I$204,Ratio!F$2,FALSE)</f>
        <v>0.11233866790674669</v>
      </c>
      <c r="G114">
        <f>VLOOKUP($B114,Expenses!$B$3:$I$204,Ratio!G$2,FALSE)/VLOOKUP($B114,Revenues!$B$3:$I$204,Ratio!G$2,FALSE)</f>
        <v>0.2701076699200588</v>
      </c>
      <c r="H114">
        <f>VLOOKUP($B114,Expenses!$B$3:$I$204,Ratio!H$2,FALSE)/VLOOKUP($B114,Revenues!$B$3:$I$204,Ratio!H$2,FALSE)</f>
        <v>0.36786358706929251</v>
      </c>
      <c r="J114">
        <f t="shared" si="3"/>
        <v>0.26909454126882948</v>
      </c>
      <c r="L114" s="33">
        <f t="shared" si="4"/>
        <v>0.26909454126882948</v>
      </c>
      <c r="M114" s="33">
        <f t="shared" si="5"/>
        <v>0.73090545873117052</v>
      </c>
    </row>
    <row r="115" spans="1:13" ht="15" customHeight="1" x14ac:dyDescent="0.35">
      <c r="A115" s="33" t="s">
        <v>141</v>
      </c>
      <c r="B115" s="50">
        <v>268</v>
      </c>
      <c r="C115">
        <f>VLOOKUP($B115,Expenses!$B$3:$I$204,Ratio!C$2,FALSE)/VLOOKUP($B115,Revenues!$B$3:$I$204,Ratio!C$2,FALSE)</f>
        <v>0.72290404058988766</v>
      </c>
      <c r="D115">
        <f>VLOOKUP($B115,Expenses!$B$3:$I$204,Ratio!D$2,FALSE)/VLOOKUP($B115,Revenues!$B$3:$I$204,Ratio!D$2,FALSE)</f>
        <v>0.69808975108978966</v>
      </c>
      <c r="E115">
        <f>VLOOKUP($B115,Expenses!$B$3:$I$204,Ratio!E$2,FALSE)/VLOOKUP($B115,Revenues!$B$3:$I$204,Ratio!E$2,FALSE)</f>
        <v>0.71916733515602516</v>
      </c>
      <c r="F115">
        <f>VLOOKUP($B115,Expenses!$B$3:$I$204,Ratio!F$2,FALSE)/VLOOKUP($B115,Revenues!$B$3:$I$204,Ratio!F$2,FALSE)</f>
        <v>0.62240814458874771</v>
      </c>
      <c r="G115">
        <f>VLOOKUP($B115,Expenses!$B$3:$I$204,Ratio!G$2,FALSE)/VLOOKUP($B115,Revenues!$B$3:$I$204,Ratio!G$2,FALSE)</f>
        <v>0.57895150250592464</v>
      </c>
      <c r="H115">
        <f>VLOOKUP($B115,Expenses!$B$3:$I$204,Ratio!H$2,FALSE)/VLOOKUP($B115,Revenues!$B$3:$I$204,Ratio!H$2,FALSE)</f>
        <v>0.57012557183665435</v>
      </c>
      <c r="J115">
        <f t="shared" si="3"/>
        <v>0.64651480621327106</v>
      </c>
      <c r="L115" s="33">
        <f t="shared" si="4"/>
        <v>0.64651480621327106</v>
      </c>
      <c r="M115" s="33">
        <f t="shared" si="5"/>
        <v>0.35348519378672894</v>
      </c>
    </row>
    <row r="116" spans="1:13" ht="15" customHeight="1" x14ac:dyDescent="0.35">
      <c r="A116" s="33" t="s">
        <v>142</v>
      </c>
      <c r="B116" s="50">
        <v>269</v>
      </c>
      <c r="C116">
        <f>VLOOKUP($B116,Expenses!$B$3:$I$204,Ratio!C$2,FALSE)/VLOOKUP($B116,Revenues!$B$3:$I$204,Ratio!C$2,FALSE)</f>
        <v>1.8590313769679379</v>
      </c>
      <c r="D116">
        <f>VLOOKUP($B116,Expenses!$B$3:$I$204,Ratio!D$2,FALSE)/VLOOKUP($B116,Revenues!$B$3:$I$204,Ratio!D$2,FALSE)</f>
        <v>1.0258111987351763</v>
      </c>
      <c r="E116">
        <f>VLOOKUP($B116,Expenses!$B$3:$I$204,Ratio!E$2,FALSE)/VLOOKUP($B116,Revenues!$B$3:$I$204,Ratio!E$2,FALSE)</f>
        <v>1.1936718772297525</v>
      </c>
      <c r="F116">
        <f>VLOOKUP($B116,Expenses!$B$3:$I$204,Ratio!F$2,FALSE)/VLOOKUP($B116,Revenues!$B$3:$I$204,Ratio!F$2,FALSE)</f>
        <v>1.5349193108968968</v>
      </c>
      <c r="G116">
        <f>VLOOKUP($B116,Expenses!$B$3:$I$204,Ratio!G$2,FALSE)/VLOOKUP($B116,Revenues!$B$3:$I$204,Ratio!G$2,FALSE)</f>
        <v>0.95770227507795713</v>
      </c>
      <c r="H116">
        <f>VLOOKUP($B116,Expenses!$B$3:$I$204,Ratio!H$2,FALSE)/VLOOKUP($B116,Revenues!$B$3:$I$204,Ratio!H$2,FALSE)</f>
        <v>1.9168085038693718</v>
      </c>
      <c r="J116">
        <f t="shared" si="3"/>
        <v>1.8879199404186549</v>
      </c>
      <c r="L116" s="33">
        <f t="shared" si="4"/>
        <v>1</v>
      </c>
      <c r="M116" s="33">
        <f t="shared" si="5"/>
        <v>0</v>
      </c>
    </row>
    <row r="117" spans="1:13" ht="15" customHeight="1" x14ac:dyDescent="0.35">
      <c r="A117" s="33" t="s">
        <v>144</v>
      </c>
      <c r="B117" s="50">
        <v>272</v>
      </c>
      <c r="C117">
        <f>VLOOKUP($B117,Expenses!$B$3:$I$204,Ratio!C$2,FALSE)/VLOOKUP($B117,Revenues!$B$3:$I$204,Ratio!C$2,FALSE)</f>
        <v>0.37685827155161927</v>
      </c>
      <c r="D117">
        <f>VLOOKUP($B117,Expenses!$B$3:$I$204,Ratio!D$2,FALSE)/VLOOKUP($B117,Revenues!$B$3:$I$204,Ratio!D$2,FALSE)</f>
        <v>0.40069495339082534</v>
      </c>
      <c r="E117">
        <f>VLOOKUP($B117,Expenses!$B$3:$I$204,Ratio!E$2,FALSE)/VLOOKUP($B117,Revenues!$B$3:$I$204,Ratio!E$2,FALSE)</f>
        <v>0.29690999867345652</v>
      </c>
      <c r="F117">
        <f>VLOOKUP($B117,Expenses!$B$3:$I$204,Ratio!F$2,FALSE)/VLOOKUP($B117,Revenues!$B$3:$I$204,Ratio!F$2,FALSE)</f>
        <v>0.18913507150372252</v>
      </c>
      <c r="G117">
        <f>VLOOKUP($B117,Expenses!$B$3:$I$204,Ratio!G$2,FALSE)/VLOOKUP($B117,Revenues!$B$3:$I$204,Ratio!G$2,FALSE)</f>
        <v>0.19799934447144776</v>
      </c>
      <c r="H117">
        <f>VLOOKUP($B117,Expenses!$B$3:$I$204,Ratio!H$2,FALSE)/VLOOKUP($B117,Revenues!$B$3:$I$204,Ratio!H$2,FALSE)</f>
        <v>0.22073856397730657</v>
      </c>
      <c r="J117">
        <f t="shared" si="3"/>
        <v>0.29879841776446292</v>
      </c>
      <c r="L117" s="33">
        <f t="shared" si="4"/>
        <v>0.29879841776446292</v>
      </c>
      <c r="M117" s="33">
        <f t="shared" si="5"/>
        <v>0.70120158223553708</v>
      </c>
    </row>
    <row r="118" spans="1:13" ht="15" customHeight="1" x14ac:dyDescent="0.35">
      <c r="A118" s="33" t="s">
        <v>146</v>
      </c>
      <c r="B118" s="50">
        <v>274</v>
      </c>
      <c r="C118">
        <f>VLOOKUP($B118,Expenses!$B$3:$I$204,Ratio!C$2,FALSE)/VLOOKUP($B118,Revenues!$B$3:$I$204,Ratio!C$2,FALSE)</f>
        <v>0.99167520474036108</v>
      </c>
      <c r="D118">
        <f>VLOOKUP($B118,Expenses!$B$3:$I$204,Ratio!D$2,FALSE)/VLOOKUP($B118,Revenues!$B$3:$I$204,Ratio!D$2,FALSE)</f>
        <v>0.80825602026785826</v>
      </c>
      <c r="E118">
        <f>VLOOKUP($B118,Expenses!$B$3:$I$204,Ratio!E$2,FALSE)/VLOOKUP($B118,Revenues!$B$3:$I$204,Ratio!E$2,FALSE)</f>
        <v>0.88228437069226118</v>
      </c>
      <c r="F118">
        <f>VLOOKUP($B118,Expenses!$B$3:$I$204,Ratio!F$2,FALSE)/VLOOKUP($B118,Revenues!$B$3:$I$204,Ratio!F$2,FALSE)</f>
        <v>1.0306721164136485</v>
      </c>
      <c r="G118">
        <f>VLOOKUP($B118,Expenses!$B$3:$I$204,Ratio!G$2,FALSE)/VLOOKUP($B118,Revenues!$B$3:$I$204,Ratio!G$2,FALSE)</f>
        <v>0.69479747339181086</v>
      </c>
      <c r="H118">
        <f>VLOOKUP($B118,Expenses!$B$3:$I$204,Ratio!H$2,FALSE)/VLOOKUP($B118,Revenues!$B$3:$I$204,Ratio!H$2,FALSE)</f>
        <v>0.67362053554296586</v>
      </c>
      <c r="J118">
        <f t="shared" si="3"/>
        <v>0.83264787014166353</v>
      </c>
      <c r="L118" s="33">
        <f t="shared" si="4"/>
        <v>0.83264787014166353</v>
      </c>
      <c r="M118" s="33">
        <f t="shared" si="5"/>
        <v>0.16735212985833647</v>
      </c>
    </row>
    <row r="119" spans="1:13" ht="15" customHeight="1" x14ac:dyDescent="0.35">
      <c r="A119" s="33" t="s">
        <v>147</v>
      </c>
      <c r="B119" s="50">
        <v>275</v>
      </c>
      <c r="C119">
        <f>VLOOKUP($B119,Expenses!$B$3:$I$204,Ratio!C$2,FALSE)/VLOOKUP($B119,Revenues!$B$3:$I$204,Ratio!C$2,FALSE)</f>
        <v>0.67635987562985023</v>
      </c>
      <c r="D119">
        <f>VLOOKUP($B119,Expenses!$B$3:$I$204,Ratio!D$2,FALSE)/VLOOKUP($B119,Revenues!$B$3:$I$204,Ratio!D$2,FALSE)</f>
        <v>0.5133944717072213</v>
      </c>
      <c r="E119">
        <f>VLOOKUP($B119,Expenses!$B$3:$I$204,Ratio!E$2,FALSE)/VLOOKUP($B119,Revenues!$B$3:$I$204,Ratio!E$2,FALSE)</f>
        <v>0.46775489219583677</v>
      </c>
      <c r="F119">
        <f>VLOOKUP($B119,Expenses!$B$3:$I$204,Ratio!F$2,FALSE)/VLOOKUP($B119,Revenues!$B$3:$I$204,Ratio!F$2,FALSE)</f>
        <v>0.53186090696655508</v>
      </c>
      <c r="G119">
        <f>VLOOKUP($B119,Expenses!$B$3:$I$204,Ratio!G$2,FALSE)/VLOOKUP($B119,Revenues!$B$3:$I$204,Ratio!G$2,FALSE)</f>
        <v>0.49320501370513403</v>
      </c>
      <c r="H119">
        <f>VLOOKUP($B119,Expenses!$B$3:$I$204,Ratio!H$2,FALSE)/VLOOKUP($B119,Revenues!$B$3:$I$204,Ratio!H$2,FALSE)</f>
        <v>0.44009517242658769</v>
      </c>
      <c r="J119">
        <f t="shared" si="3"/>
        <v>0.55822752402821896</v>
      </c>
      <c r="L119" s="33">
        <f t="shared" si="4"/>
        <v>0.55822752402821896</v>
      </c>
      <c r="M119" s="33">
        <f t="shared" si="5"/>
        <v>0.44177247597178104</v>
      </c>
    </row>
    <row r="120" spans="1:13" ht="15" customHeight="1" x14ac:dyDescent="0.35">
      <c r="A120" s="33" t="s">
        <v>149</v>
      </c>
      <c r="B120" s="50">
        <v>277</v>
      </c>
      <c r="C120">
        <f>VLOOKUP($B120,Expenses!$B$3:$I$204,Ratio!C$2,FALSE)/VLOOKUP($B120,Revenues!$B$3:$I$204,Ratio!C$2,FALSE)</f>
        <v>0.64380884734522115</v>
      </c>
      <c r="D120">
        <f>VLOOKUP($B120,Expenses!$B$3:$I$204,Ratio!D$2,FALSE)/VLOOKUP($B120,Revenues!$B$3:$I$204,Ratio!D$2,FALSE)</f>
        <v>0.57283964289393774</v>
      </c>
      <c r="E120">
        <f>VLOOKUP($B120,Expenses!$B$3:$I$204,Ratio!E$2,FALSE)/VLOOKUP($B120,Revenues!$B$3:$I$204,Ratio!E$2,FALSE)</f>
        <v>0.45019542559959541</v>
      </c>
      <c r="F120">
        <f>VLOOKUP($B120,Expenses!$B$3:$I$204,Ratio!F$2,FALSE)/VLOOKUP($B120,Revenues!$B$3:$I$204,Ratio!F$2,FALSE)</f>
        <v>0.40565228117553892</v>
      </c>
      <c r="G120">
        <f>VLOOKUP($B120,Expenses!$B$3:$I$204,Ratio!G$2,FALSE)/VLOOKUP($B120,Revenues!$B$3:$I$204,Ratio!G$2,FALSE)</f>
        <v>0.46274613205779541</v>
      </c>
      <c r="H120">
        <f>VLOOKUP($B120,Expenses!$B$3:$I$204,Ratio!H$2,FALSE)/VLOOKUP($B120,Revenues!$B$3:$I$204,Ratio!H$2,FALSE)</f>
        <v>0.41803817471895216</v>
      </c>
      <c r="J120">
        <f t="shared" si="3"/>
        <v>0.53092351103208668</v>
      </c>
      <c r="L120" s="33">
        <f t="shared" si="4"/>
        <v>0.53092351103208668</v>
      </c>
      <c r="M120" s="33">
        <f t="shared" si="5"/>
        <v>0.46907648896791332</v>
      </c>
    </row>
    <row r="121" spans="1:13" ht="15" customHeight="1" x14ac:dyDescent="0.35">
      <c r="A121" s="33" t="s">
        <v>150</v>
      </c>
      <c r="B121" s="50">
        <v>278</v>
      </c>
      <c r="C121">
        <f>VLOOKUP($B121,Expenses!$B$3:$I$204,Ratio!C$2,FALSE)/VLOOKUP($B121,Revenues!$B$3:$I$204,Ratio!C$2,FALSE)</f>
        <v>0.36691803300942855</v>
      </c>
      <c r="D121">
        <f>VLOOKUP($B121,Expenses!$B$3:$I$204,Ratio!D$2,FALSE)/VLOOKUP($B121,Revenues!$B$3:$I$204,Ratio!D$2,FALSE)</f>
        <v>0.42997080577766267</v>
      </c>
      <c r="E121">
        <f>VLOOKUP($B121,Expenses!$B$3:$I$204,Ratio!E$2,FALSE)/VLOOKUP($B121,Revenues!$B$3:$I$204,Ratio!E$2,FALSE)</f>
        <v>0.33142383530651004</v>
      </c>
      <c r="F121">
        <f>VLOOKUP($B121,Expenses!$B$3:$I$204,Ratio!F$2,FALSE)/VLOOKUP($B121,Revenues!$B$3:$I$204,Ratio!F$2,FALSE)</f>
        <v>0.21896263769175997</v>
      </c>
      <c r="G121">
        <f>VLOOKUP($B121,Expenses!$B$3:$I$204,Ratio!G$2,FALSE)/VLOOKUP($B121,Revenues!$B$3:$I$204,Ratio!G$2,FALSE)</f>
        <v>0.22636580891580205</v>
      </c>
      <c r="H121">
        <f>VLOOKUP($B121,Expenses!$B$3:$I$204,Ratio!H$2,FALSE)/VLOOKUP($B121,Revenues!$B$3:$I$204,Ratio!H$2,FALSE)</f>
        <v>0.22470999634486549</v>
      </c>
      <c r="J121">
        <f t="shared" si="3"/>
        <v>0.29581401467714702</v>
      </c>
      <c r="L121" s="33">
        <f t="shared" si="4"/>
        <v>0.29581401467714702</v>
      </c>
      <c r="M121" s="33">
        <f t="shared" si="5"/>
        <v>0.70418598532285293</v>
      </c>
    </row>
    <row r="122" spans="1:13" ht="15" customHeight="1" x14ac:dyDescent="0.35">
      <c r="A122" s="33" t="s">
        <v>151</v>
      </c>
      <c r="B122" s="50">
        <v>279</v>
      </c>
      <c r="C122">
        <f>VLOOKUP($B122,Expenses!$B$3:$I$204,Ratio!C$2,FALSE)/VLOOKUP($B122,Revenues!$B$3:$I$204,Ratio!C$2,FALSE)</f>
        <v>0.96700922871902661</v>
      </c>
      <c r="D122">
        <f>VLOOKUP($B122,Expenses!$B$3:$I$204,Ratio!D$2,FALSE)/VLOOKUP($B122,Revenues!$B$3:$I$204,Ratio!D$2,FALSE)</f>
        <v>0.95527999876970637</v>
      </c>
      <c r="E122">
        <f>VLOOKUP($B122,Expenses!$B$3:$I$204,Ratio!E$2,FALSE)/VLOOKUP($B122,Revenues!$B$3:$I$204,Ratio!E$2,FALSE)</f>
        <v>0.96475111753140996</v>
      </c>
      <c r="F122">
        <f>VLOOKUP($B122,Expenses!$B$3:$I$204,Ratio!F$2,FALSE)/VLOOKUP($B122,Revenues!$B$3:$I$204,Ratio!F$2,FALSE)</f>
        <v>0.95542393327641706</v>
      </c>
      <c r="G122">
        <f>VLOOKUP($B122,Expenses!$B$3:$I$204,Ratio!G$2,FALSE)/VLOOKUP($B122,Revenues!$B$3:$I$204,Ratio!G$2,FALSE)</f>
        <v>0.97896767703605214</v>
      </c>
      <c r="H122">
        <f>VLOOKUP($B122,Expenses!$B$3:$I$204,Ratio!H$2,FALSE)/VLOOKUP($B122,Revenues!$B$3:$I$204,Ratio!H$2,FALSE)</f>
        <v>0.96657071262361294</v>
      </c>
      <c r="J122">
        <f t="shared" si="3"/>
        <v>0.96678997067131978</v>
      </c>
      <c r="L122" s="33">
        <f t="shared" si="4"/>
        <v>0.96678997067131978</v>
      </c>
      <c r="M122" s="33">
        <f t="shared" si="5"/>
        <v>3.3210029328680224E-2</v>
      </c>
    </row>
    <row r="123" spans="1:13" ht="15" customHeight="1" x14ac:dyDescent="0.35">
      <c r="A123" s="33" t="s">
        <v>152</v>
      </c>
      <c r="B123" s="50">
        <v>280</v>
      </c>
      <c r="C123">
        <f>VLOOKUP($B123,Expenses!$B$3:$I$204,Ratio!C$2,FALSE)/VLOOKUP($B123,Revenues!$B$3:$I$204,Ratio!C$2,FALSE)</f>
        <v>0.3435353560008787</v>
      </c>
      <c r="D123">
        <f>VLOOKUP($B123,Expenses!$B$3:$I$204,Ratio!D$2,FALSE)/VLOOKUP($B123,Revenues!$B$3:$I$204,Ratio!D$2,FALSE)</f>
        <v>0.38722570089032127</v>
      </c>
      <c r="E123">
        <f>VLOOKUP($B123,Expenses!$B$3:$I$204,Ratio!E$2,FALSE)/VLOOKUP($B123,Revenues!$B$3:$I$204,Ratio!E$2,FALSE)</f>
        <v>0.39803654468854666</v>
      </c>
      <c r="F123">
        <f>VLOOKUP($B123,Expenses!$B$3:$I$204,Ratio!F$2,FALSE)/VLOOKUP($B123,Revenues!$B$3:$I$204,Ratio!F$2,FALSE)</f>
        <v>0.43542963530231948</v>
      </c>
      <c r="G123">
        <f>VLOOKUP($B123,Expenses!$B$3:$I$204,Ratio!G$2,FALSE)/VLOOKUP($B123,Revenues!$B$3:$I$204,Ratio!G$2,FALSE)</f>
        <v>0.31922162215681671</v>
      </c>
      <c r="H123">
        <f>VLOOKUP($B123,Expenses!$B$3:$I$204,Ratio!H$2,FALSE)/VLOOKUP($B123,Revenues!$B$3:$I$204,Ratio!H$2,FALSE)</f>
        <v>0.39568369522779828</v>
      </c>
      <c r="J123">
        <f t="shared" si="3"/>
        <v>0.36960952561433846</v>
      </c>
      <c r="L123" s="33">
        <f t="shared" si="4"/>
        <v>0.36960952561433846</v>
      </c>
      <c r="M123" s="33">
        <f t="shared" si="5"/>
        <v>0.63039047438566154</v>
      </c>
    </row>
    <row r="124" spans="1:13" ht="15" customHeight="1" x14ac:dyDescent="0.35">
      <c r="A124" s="33" t="s">
        <v>159</v>
      </c>
      <c r="B124" s="50">
        <v>289</v>
      </c>
      <c r="C124">
        <f>VLOOKUP($B124,Expenses!$B$3:$I$204,Ratio!C$2,FALSE)/VLOOKUP($B124,Revenues!$B$3:$I$204,Ratio!C$2,FALSE)</f>
        <v>0.49450838623818805</v>
      </c>
      <c r="D124">
        <f>VLOOKUP($B124,Expenses!$B$3:$I$204,Ratio!D$2,FALSE)/VLOOKUP($B124,Revenues!$B$3:$I$204,Ratio!D$2,FALSE)</f>
        <v>0.48195128783896435</v>
      </c>
      <c r="E124">
        <f>VLOOKUP($B124,Expenses!$B$3:$I$204,Ratio!E$2,FALSE)/VLOOKUP($B124,Revenues!$B$3:$I$204,Ratio!E$2,FALSE)</f>
        <v>0.39431876969482721</v>
      </c>
      <c r="F124">
        <f>VLOOKUP($B124,Expenses!$B$3:$I$204,Ratio!F$2,FALSE)/VLOOKUP($B124,Revenues!$B$3:$I$204,Ratio!F$2,FALSE)</f>
        <v>0.3093653396483767</v>
      </c>
      <c r="G124">
        <f>VLOOKUP($B124,Expenses!$B$3:$I$204,Ratio!G$2,FALSE)/VLOOKUP($B124,Revenues!$B$3:$I$204,Ratio!G$2,FALSE)</f>
        <v>0.28673092284381679</v>
      </c>
      <c r="H124">
        <f>VLOOKUP($B124,Expenses!$B$3:$I$204,Ratio!H$2,FALSE)/VLOOKUP($B124,Revenues!$B$3:$I$204,Ratio!H$2,FALSE)</f>
        <v>0.29639836372580131</v>
      </c>
      <c r="J124">
        <f t="shared" si="3"/>
        <v>0.39545337498199468</v>
      </c>
      <c r="L124" s="33">
        <f t="shared" si="4"/>
        <v>0.39545337498199468</v>
      </c>
      <c r="M124" s="33">
        <f t="shared" si="5"/>
        <v>0.60454662501800538</v>
      </c>
    </row>
    <row r="125" spans="1:13" ht="15" customHeight="1" x14ac:dyDescent="0.35">
      <c r="A125" s="33" t="s">
        <v>161</v>
      </c>
      <c r="B125" s="50">
        <v>292</v>
      </c>
      <c r="C125">
        <f>VLOOKUP($B125,Expenses!$B$3:$I$204,Ratio!C$2,FALSE)/VLOOKUP($B125,Revenues!$B$3:$I$204,Ratio!C$2,FALSE)</f>
        <v>0.67556541652339697</v>
      </c>
      <c r="D125">
        <f>VLOOKUP($B125,Expenses!$B$3:$I$204,Ratio!D$2,FALSE)/VLOOKUP($B125,Revenues!$B$3:$I$204,Ratio!D$2,FALSE)</f>
        <v>0.42599197910284403</v>
      </c>
      <c r="E125">
        <f>VLOOKUP($B125,Expenses!$B$3:$I$204,Ratio!E$2,FALSE)/VLOOKUP($B125,Revenues!$B$3:$I$204,Ratio!E$2,FALSE)</f>
        <v>0.63980606994515754</v>
      </c>
      <c r="F125">
        <f>VLOOKUP($B125,Expenses!$B$3:$I$204,Ratio!F$2,FALSE)/VLOOKUP($B125,Revenues!$B$3:$I$204,Ratio!F$2,FALSE)</f>
        <v>0.45745926481876947</v>
      </c>
      <c r="G125">
        <f>VLOOKUP($B125,Expenses!$B$3:$I$204,Ratio!G$2,FALSE)/VLOOKUP($B125,Revenues!$B$3:$I$204,Ratio!G$2,FALSE)</f>
        <v>0.857332355770415</v>
      </c>
      <c r="H125">
        <f>VLOOKUP($B125,Expenses!$B$3:$I$204,Ratio!H$2,FALSE)/VLOOKUP($B125,Revenues!$B$3:$I$204,Ratio!H$2,FALSE)</f>
        <v>0.38030483985359337</v>
      </c>
      <c r="J125">
        <f t="shared" si="3"/>
        <v>0.5279351281884952</v>
      </c>
      <c r="L125" s="33">
        <f t="shared" si="4"/>
        <v>0.5279351281884952</v>
      </c>
      <c r="M125" s="33">
        <f t="shared" si="5"/>
        <v>0.4720648718115048</v>
      </c>
    </row>
    <row r="126" spans="1:13" ht="15" customHeight="1" x14ac:dyDescent="0.35">
      <c r="A126" s="33" t="s">
        <v>168</v>
      </c>
      <c r="B126" s="50">
        <v>299</v>
      </c>
      <c r="C126">
        <f>VLOOKUP($B126,Expenses!$B$3:$I$204,Ratio!C$2,FALSE)/VLOOKUP($B126,Revenues!$B$3:$I$204,Ratio!C$2,FALSE)</f>
        <v>1.6128117575512155</v>
      </c>
      <c r="D126">
        <f>VLOOKUP($B126,Expenses!$B$3:$I$204,Ratio!D$2,FALSE)/VLOOKUP($B126,Revenues!$B$3:$I$204,Ratio!D$2,FALSE)</f>
        <v>0.57293023261999132</v>
      </c>
      <c r="E126">
        <f>VLOOKUP($B126,Expenses!$B$3:$I$204,Ratio!E$2,FALSE)/VLOOKUP($B126,Revenues!$B$3:$I$204,Ratio!E$2,FALSE)</f>
        <v>0.53211817780927995</v>
      </c>
      <c r="F126">
        <f>VLOOKUP($B126,Expenses!$B$3:$I$204,Ratio!F$2,FALSE)/VLOOKUP($B126,Revenues!$B$3:$I$204,Ratio!F$2,FALSE)</f>
        <v>0.60360819038325653</v>
      </c>
      <c r="G126">
        <f>VLOOKUP($B126,Expenses!$B$3:$I$204,Ratio!G$2,FALSE)/VLOOKUP($B126,Revenues!$B$3:$I$204,Ratio!G$2,FALSE)</f>
        <v>0.75138736578176057</v>
      </c>
      <c r="H126">
        <f>VLOOKUP($B126,Expenses!$B$3:$I$204,Ratio!H$2,FALSE)/VLOOKUP($B126,Revenues!$B$3:$I$204,Ratio!H$2,FALSE)</f>
        <v>0.81133738428454227</v>
      </c>
      <c r="J126">
        <f t="shared" si="3"/>
        <v>1.2120745709178788</v>
      </c>
      <c r="L126" s="33">
        <f t="shared" si="4"/>
        <v>1</v>
      </c>
      <c r="M126" s="33">
        <f t="shared" si="5"/>
        <v>0</v>
      </c>
    </row>
    <row r="127" spans="1:13" ht="15" customHeight="1" x14ac:dyDescent="0.35">
      <c r="A127" s="30"/>
      <c r="B127" s="30"/>
    </row>
    <row r="128" spans="1:13" ht="15" customHeight="1" x14ac:dyDescent="0.35">
      <c r="A128" s="30"/>
      <c r="B128" s="30"/>
    </row>
    <row r="129" spans="1:2" ht="15" customHeight="1" x14ac:dyDescent="0.35">
      <c r="A129" s="30"/>
      <c r="B129" s="30"/>
    </row>
    <row r="130" spans="1:2" ht="15" customHeight="1" x14ac:dyDescent="0.35">
      <c r="A130" s="30"/>
      <c r="B130" s="30"/>
    </row>
    <row r="131" spans="1:2" ht="15" customHeight="1" x14ac:dyDescent="0.35">
      <c r="A131" s="30"/>
      <c r="B131" s="30"/>
    </row>
    <row r="132" spans="1:2" ht="15" customHeight="1" x14ac:dyDescent="0.35">
      <c r="A132" s="30"/>
      <c r="B132" s="30"/>
    </row>
    <row r="133" spans="1:2" ht="15" customHeight="1" x14ac:dyDescent="0.35">
      <c r="A133" s="30"/>
      <c r="B133" s="30"/>
    </row>
    <row r="134" spans="1:2" ht="15" customHeight="1" x14ac:dyDescent="0.35">
      <c r="A134" s="30"/>
      <c r="B134" s="30"/>
    </row>
    <row r="135" spans="1:2" ht="15" customHeight="1" x14ac:dyDescent="0.35">
      <c r="A135" s="30"/>
      <c r="B135" s="30"/>
    </row>
    <row r="136" spans="1:2" ht="15" customHeight="1" x14ac:dyDescent="0.35">
      <c r="A136" s="30"/>
      <c r="B136" s="30"/>
    </row>
    <row r="137" spans="1:2" ht="15" customHeight="1" x14ac:dyDescent="0.35">
      <c r="A137" s="30"/>
      <c r="B137" s="30"/>
    </row>
    <row r="138" spans="1:2" ht="15" customHeight="1" x14ac:dyDescent="0.35">
      <c r="A138" s="30"/>
      <c r="B138" s="30"/>
    </row>
    <row r="139" spans="1:2" ht="15" customHeight="1" x14ac:dyDescent="0.35">
      <c r="A139" s="30"/>
      <c r="B139" s="30"/>
    </row>
    <row r="140" spans="1:2" ht="15" customHeight="1" x14ac:dyDescent="0.35">
      <c r="A140" s="30"/>
      <c r="B140" s="30"/>
    </row>
    <row r="141" spans="1:2" ht="15" customHeight="1" x14ac:dyDescent="0.35">
      <c r="A141" s="30"/>
      <c r="B141" s="30"/>
    </row>
    <row r="142" spans="1:2" ht="15" customHeight="1" x14ac:dyDescent="0.35">
      <c r="A142" s="30"/>
      <c r="B142" s="30"/>
    </row>
    <row r="143" spans="1:2" ht="15" customHeight="1" x14ac:dyDescent="0.35">
      <c r="A143" s="30"/>
      <c r="B143" s="30"/>
    </row>
    <row r="144" spans="1:2" ht="15" customHeight="1" x14ac:dyDescent="0.35">
      <c r="A144" s="30"/>
      <c r="B144" s="30"/>
    </row>
    <row r="145" spans="1:2" ht="15" customHeight="1" x14ac:dyDescent="0.35">
      <c r="A145" s="30"/>
      <c r="B145" s="30"/>
    </row>
    <row r="146" spans="1:2" ht="15" customHeight="1" x14ac:dyDescent="0.35">
      <c r="A146" s="30"/>
      <c r="B146" s="30"/>
    </row>
    <row r="147" spans="1:2" ht="15" customHeight="1" x14ac:dyDescent="0.35">
      <c r="A147" s="30"/>
      <c r="B147" s="30"/>
    </row>
    <row r="148" spans="1:2" ht="15" customHeight="1" x14ac:dyDescent="0.35">
      <c r="A148" s="30"/>
      <c r="B148" s="30"/>
    </row>
    <row r="149" spans="1:2" ht="15" customHeight="1" x14ac:dyDescent="0.35">
      <c r="A149" s="30"/>
      <c r="B149" s="30"/>
    </row>
    <row r="150" spans="1:2" ht="15" customHeight="1" x14ac:dyDescent="0.35">
      <c r="A150" s="30"/>
      <c r="B150" s="30"/>
    </row>
    <row r="151" spans="1:2" ht="15" customHeight="1" x14ac:dyDescent="0.35">
      <c r="A151" s="30"/>
      <c r="B151" s="30"/>
    </row>
    <row r="152" spans="1:2" ht="15" customHeight="1" x14ac:dyDescent="0.35">
      <c r="A152" s="30"/>
      <c r="B152" s="30"/>
    </row>
    <row r="153" spans="1:2" ht="15" customHeight="1" x14ac:dyDescent="0.35">
      <c r="A153" s="30"/>
      <c r="B153" s="30"/>
    </row>
    <row r="154" spans="1:2" ht="15" customHeight="1" x14ac:dyDescent="0.35">
      <c r="A154" s="30"/>
      <c r="B154" s="30"/>
    </row>
    <row r="155" spans="1:2" ht="15" customHeight="1" x14ac:dyDescent="0.35">
      <c r="A155" s="30"/>
      <c r="B155" s="30"/>
    </row>
    <row r="156" spans="1:2" ht="15" customHeight="1" x14ac:dyDescent="0.35">
      <c r="A156" s="30"/>
      <c r="B156" s="30"/>
    </row>
    <row r="157" spans="1:2" ht="15" customHeight="1" x14ac:dyDescent="0.35">
      <c r="A157" s="30"/>
      <c r="B157" s="30"/>
    </row>
    <row r="158" spans="1:2" ht="15" customHeight="1" x14ac:dyDescent="0.35">
      <c r="A158" s="30"/>
      <c r="B158" s="30"/>
    </row>
    <row r="159" spans="1:2" ht="15" customHeight="1" x14ac:dyDescent="0.35">
      <c r="A159" s="30"/>
      <c r="B159" s="30"/>
    </row>
    <row r="160" spans="1:2" ht="15" customHeight="1" x14ac:dyDescent="0.35">
      <c r="A160" s="30"/>
      <c r="B160" s="30"/>
    </row>
    <row r="161" spans="1:2" ht="15" customHeight="1" x14ac:dyDescent="0.35">
      <c r="A161" s="30"/>
      <c r="B161" s="30"/>
    </row>
    <row r="162" spans="1:2" ht="15" customHeight="1" x14ac:dyDescent="0.35">
      <c r="A162" s="30"/>
      <c r="B162" s="30"/>
    </row>
    <row r="163" spans="1:2" ht="15" customHeight="1" x14ac:dyDescent="0.35">
      <c r="A163" s="30"/>
      <c r="B163" s="30"/>
    </row>
    <row r="164" spans="1:2" ht="15" customHeight="1" x14ac:dyDescent="0.35">
      <c r="A164" s="30"/>
      <c r="B164" s="30"/>
    </row>
    <row r="165" spans="1:2" ht="15" customHeight="1" x14ac:dyDescent="0.35">
      <c r="A165" s="30"/>
      <c r="B165" s="30"/>
    </row>
    <row r="166" spans="1:2" ht="15" customHeight="1" x14ac:dyDescent="0.35">
      <c r="A166" s="30"/>
      <c r="B166" s="30"/>
    </row>
    <row r="167" spans="1:2" ht="15" customHeight="1" x14ac:dyDescent="0.35">
      <c r="A167" s="30"/>
      <c r="B167" s="30"/>
    </row>
    <row r="168" spans="1:2" ht="15" customHeight="1" x14ac:dyDescent="0.35">
      <c r="A168" s="30"/>
      <c r="B168" s="30"/>
    </row>
    <row r="169" spans="1:2" ht="15" customHeight="1" x14ac:dyDescent="0.35">
      <c r="A169" s="30"/>
      <c r="B169" s="30"/>
    </row>
    <row r="170" spans="1:2" ht="15" customHeight="1" x14ac:dyDescent="0.35">
      <c r="A170" s="30"/>
      <c r="B170" s="30"/>
    </row>
    <row r="171" spans="1:2" ht="15" customHeight="1" x14ac:dyDescent="0.35">
      <c r="A171" s="30"/>
      <c r="B171" s="30"/>
    </row>
    <row r="172" spans="1:2" ht="15" customHeight="1" x14ac:dyDescent="0.35">
      <c r="A172" s="30"/>
      <c r="B172" s="30"/>
    </row>
    <row r="173" spans="1:2" ht="15" customHeight="1" x14ac:dyDescent="0.35">
      <c r="A173" s="30"/>
      <c r="B173" s="30"/>
    </row>
    <row r="174" spans="1:2" ht="15" customHeight="1" x14ac:dyDescent="0.35">
      <c r="A174" s="30"/>
      <c r="B174" s="30"/>
    </row>
    <row r="175" spans="1:2" ht="15" customHeight="1" x14ac:dyDescent="0.35">
      <c r="A175" s="30"/>
      <c r="B175" s="30"/>
    </row>
    <row r="176" spans="1:2" ht="15" customHeight="1" x14ac:dyDescent="0.35">
      <c r="A176" s="30"/>
      <c r="B176" s="30"/>
    </row>
    <row r="177" spans="1:2" ht="15" customHeight="1" x14ac:dyDescent="0.35">
      <c r="A177" s="30"/>
      <c r="B177" s="30"/>
    </row>
    <row r="178" spans="1:2" ht="15" customHeight="1" x14ac:dyDescent="0.35">
      <c r="A178" s="30"/>
      <c r="B178" s="30"/>
    </row>
    <row r="179" spans="1:2" ht="15" customHeight="1" x14ac:dyDescent="0.35">
      <c r="A179" s="30"/>
      <c r="B179" s="30"/>
    </row>
    <row r="180" spans="1:2" ht="15" customHeight="1" x14ac:dyDescent="0.35">
      <c r="A180" s="30"/>
      <c r="B180" s="30"/>
    </row>
    <row r="181" spans="1:2" x14ac:dyDescent="0.35">
      <c r="A181" s="30"/>
      <c r="B181" s="30"/>
    </row>
    <row r="182" spans="1:2" x14ac:dyDescent="0.35">
      <c r="A182" s="30"/>
      <c r="B182" s="30"/>
    </row>
    <row r="183" spans="1:2" x14ac:dyDescent="0.35">
      <c r="A183" s="30"/>
      <c r="B183" s="30"/>
    </row>
    <row r="184" spans="1:2" x14ac:dyDescent="0.35">
      <c r="A184" s="30"/>
      <c r="B184" s="30"/>
    </row>
    <row r="185" spans="1:2" x14ac:dyDescent="0.35">
      <c r="A185" s="30"/>
      <c r="B185" s="30"/>
    </row>
    <row r="186" spans="1:2" x14ac:dyDescent="0.35">
      <c r="A186" s="30"/>
      <c r="B186" s="30"/>
    </row>
    <row r="187" spans="1:2" x14ac:dyDescent="0.35">
      <c r="A187" s="30"/>
      <c r="B187" s="30"/>
    </row>
    <row r="188" spans="1:2" x14ac:dyDescent="0.35">
      <c r="A188" s="30"/>
      <c r="B188" s="30"/>
    </row>
    <row r="189" spans="1:2" x14ac:dyDescent="0.35">
      <c r="A189" s="30"/>
      <c r="B189" s="30"/>
    </row>
    <row r="190" spans="1:2" x14ac:dyDescent="0.35">
      <c r="A190" s="30"/>
      <c r="B190" s="30"/>
    </row>
    <row r="191" spans="1:2" x14ac:dyDescent="0.35">
      <c r="A191" s="30"/>
      <c r="B191" s="30"/>
    </row>
    <row r="192" spans="1:2" x14ac:dyDescent="0.35">
      <c r="A192" s="30"/>
      <c r="B192" s="30"/>
    </row>
    <row r="193" spans="1:2" x14ac:dyDescent="0.35">
      <c r="A193" s="30"/>
      <c r="B193" s="30"/>
    </row>
    <row r="194" spans="1:2" x14ac:dyDescent="0.35">
      <c r="A194" s="30"/>
      <c r="B194" s="30"/>
    </row>
    <row r="195" spans="1:2" x14ac:dyDescent="0.35">
      <c r="A195" s="30"/>
      <c r="B195" s="30"/>
    </row>
    <row r="196" spans="1:2" x14ac:dyDescent="0.35">
      <c r="A196" s="30"/>
      <c r="B196" s="30"/>
    </row>
    <row r="197" spans="1:2" x14ac:dyDescent="0.35">
      <c r="A197" s="30"/>
      <c r="B197" s="30"/>
    </row>
    <row r="198" spans="1:2" x14ac:dyDescent="0.35">
      <c r="A198" s="30"/>
      <c r="B198" s="30"/>
    </row>
    <row r="199" spans="1:2" x14ac:dyDescent="0.35">
      <c r="A199" s="30"/>
      <c r="B199" s="30"/>
    </row>
    <row r="200" spans="1:2" x14ac:dyDescent="0.35">
      <c r="A200" s="30"/>
      <c r="B200" s="30"/>
    </row>
    <row r="201" spans="1:2" x14ac:dyDescent="0.35">
      <c r="A201" s="30"/>
      <c r="B201" s="30"/>
    </row>
    <row r="202" spans="1:2" x14ac:dyDescent="0.35">
      <c r="A202" s="30"/>
      <c r="B202" s="30"/>
    </row>
  </sheetData>
  <mergeCells count="1">
    <mergeCell ref="C1:H1"/>
  </mergeCells>
  <conditionalFormatting sqref="B10">
    <cfRule type="cellIs" priority="1" stopIfTrue="1" operator="equal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J36" sqref="J36"/>
    </sheetView>
  </sheetViews>
  <sheetFormatPr defaultRowHeight="15" x14ac:dyDescent="0.35"/>
  <sheetData>
    <row r="1" spans="1:7" ht="19.2" x14ac:dyDescent="0.35">
      <c r="A1" s="25" t="s">
        <v>226</v>
      </c>
      <c r="B1" s="25"/>
      <c r="C1" s="25"/>
      <c r="D1" s="25"/>
      <c r="E1" s="25"/>
      <c r="F1" s="25"/>
    </row>
    <row r="2" spans="1:7" x14ac:dyDescent="0.35">
      <c r="A2" s="79" t="s">
        <v>227</v>
      </c>
      <c r="B2" s="79"/>
      <c r="C2" s="79"/>
      <c r="D2" s="79"/>
      <c r="E2" s="79"/>
      <c r="F2" s="79"/>
    </row>
    <row r="3" spans="1:7" x14ac:dyDescent="0.35">
      <c r="A3" s="78"/>
      <c r="B3" s="78"/>
      <c r="C3" s="78"/>
      <c r="D3" s="78"/>
      <c r="E3" s="78"/>
      <c r="F3" s="78"/>
    </row>
    <row r="4" spans="1:7" x14ac:dyDescent="0.35">
      <c r="A4" t="s">
        <v>228</v>
      </c>
      <c r="B4" s="78" t="s">
        <v>229</v>
      </c>
      <c r="C4" s="78"/>
      <c r="D4" s="78"/>
      <c r="E4" s="78"/>
      <c r="F4" s="78"/>
    </row>
    <row r="5" spans="1:7" x14ac:dyDescent="0.35">
      <c r="A5" s="79" t="s">
        <v>230</v>
      </c>
      <c r="B5" s="79"/>
      <c r="C5" s="79"/>
      <c r="D5" s="79"/>
      <c r="E5" s="79"/>
      <c r="F5" s="79"/>
    </row>
    <row r="6" spans="1:7" x14ac:dyDescent="0.35">
      <c r="A6" t="s">
        <v>231</v>
      </c>
      <c r="B6" s="78" t="s">
        <v>232</v>
      </c>
      <c r="C6" s="78"/>
      <c r="D6" s="78"/>
      <c r="E6" s="78"/>
      <c r="F6" s="78"/>
    </row>
    <row r="7" spans="1:7" x14ac:dyDescent="0.35">
      <c r="A7" t="s">
        <v>233</v>
      </c>
      <c r="B7" s="78" t="s">
        <v>234</v>
      </c>
      <c r="C7" s="78"/>
      <c r="D7" s="78"/>
      <c r="E7" s="78"/>
      <c r="F7" s="78"/>
    </row>
    <row r="8" spans="1:7" x14ac:dyDescent="0.35">
      <c r="A8" t="s">
        <v>235</v>
      </c>
      <c r="B8" s="78" t="s">
        <v>236</v>
      </c>
      <c r="C8" s="78"/>
      <c r="D8" s="78"/>
      <c r="E8" s="78"/>
      <c r="F8" s="78"/>
    </row>
    <row r="9" spans="1:7" x14ac:dyDescent="0.35">
      <c r="A9" t="s">
        <v>237</v>
      </c>
      <c r="B9" s="78" t="s">
        <v>238</v>
      </c>
      <c r="C9" s="78"/>
      <c r="D9" s="78"/>
      <c r="E9" s="78"/>
      <c r="F9" s="78"/>
    </row>
    <row r="11" spans="1:7" ht="17.399999999999999" thickBot="1" x14ac:dyDescent="0.4">
      <c r="A11" s="47" t="s">
        <v>239</v>
      </c>
      <c r="B11" s="47" t="s">
        <v>240</v>
      </c>
      <c r="D11" t="s">
        <v>389</v>
      </c>
      <c r="G11" s="30"/>
    </row>
    <row r="12" spans="1:7" x14ac:dyDescent="0.35">
      <c r="A12">
        <v>1998</v>
      </c>
      <c r="B12">
        <v>130.69999999999999</v>
      </c>
    </row>
    <row r="13" spans="1:7" x14ac:dyDescent="0.35">
      <c r="A13">
        <v>1999</v>
      </c>
      <c r="B13">
        <v>133</v>
      </c>
    </row>
    <row r="14" spans="1:7" x14ac:dyDescent="0.35">
      <c r="A14">
        <v>2000</v>
      </c>
      <c r="B14">
        <v>138</v>
      </c>
    </row>
    <row r="15" spans="1:7" x14ac:dyDescent="0.35">
      <c r="A15">
        <v>2001</v>
      </c>
      <c r="B15">
        <v>140.69999999999999</v>
      </c>
    </row>
    <row r="16" spans="1:7" x14ac:dyDescent="0.35">
      <c r="A16">
        <v>2002</v>
      </c>
      <c r="B16">
        <v>138.9</v>
      </c>
    </row>
    <row r="17" spans="1:6" x14ac:dyDescent="0.35">
      <c r="A17">
        <v>2003</v>
      </c>
      <c r="B17">
        <v>143.30000000000001</v>
      </c>
    </row>
    <row r="18" spans="1:6" x14ac:dyDescent="0.35">
      <c r="A18">
        <v>2004</v>
      </c>
      <c r="B18">
        <v>148.5</v>
      </c>
    </row>
    <row r="19" spans="1:6" x14ac:dyDescent="0.35">
      <c r="A19">
        <v>2005</v>
      </c>
      <c r="B19">
        <v>155.69999999999999</v>
      </c>
    </row>
    <row r="20" spans="1:6" x14ac:dyDescent="0.35">
      <c r="A20">
        <v>2006</v>
      </c>
      <c r="B20">
        <v>160.4</v>
      </c>
    </row>
    <row r="21" spans="1:6" x14ac:dyDescent="0.35">
      <c r="A21">
        <v>2007</v>
      </c>
      <c r="B21">
        <v>166.6</v>
      </c>
    </row>
    <row r="22" spans="1:6" x14ac:dyDescent="0.35">
      <c r="A22">
        <v>2008</v>
      </c>
      <c r="B22">
        <v>177.1</v>
      </c>
    </row>
    <row r="23" spans="1:6" x14ac:dyDescent="0.35">
      <c r="A23">
        <v>2009</v>
      </c>
      <c r="B23">
        <v>172.5</v>
      </c>
      <c r="D23">
        <f t="shared" ref="D23:D28" si="0">B23/B$23*100</f>
        <v>100</v>
      </c>
    </row>
    <row r="24" spans="1:6" x14ac:dyDescent="0.35">
      <c r="A24">
        <v>2010</v>
      </c>
      <c r="B24">
        <v>179.8</v>
      </c>
      <c r="D24">
        <f t="shared" si="0"/>
        <v>104.23188405797102</v>
      </c>
    </row>
    <row r="25" spans="1:6" x14ac:dyDescent="0.35">
      <c r="A25">
        <v>2011</v>
      </c>
      <c r="B25">
        <v>190.5</v>
      </c>
      <c r="D25">
        <f t="shared" si="0"/>
        <v>110.43478260869566</v>
      </c>
    </row>
    <row r="26" spans="1:6" x14ac:dyDescent="0.35">
      <c r="A26">
        <v>2012</v>
      </c>
      <c r="B26">
        <v>194.2</v>
      </c>
      <c r="D26">
        <f t="shared" si="0"/>
        <v>112.57971014492753</v>
      </c>
    </row>
    <row r="27" spans="1:6" x14ac:dyDescent="0.35">
      <c r="A27">
        <v>2013</v>
      </c>
      <c r="B27">
        <v>196.6</v>
      </c>
      <c r="D27">
        <f t="shared" si="0"/>
        <v>113.97101449275362</v>
      </c>
    </row>
    <row r="28" spans="1:6" x14ac:dyDescent="0.35">
      <c r="A28">
        <v>2014</v>
      </c>
      <c r="B28">
        <v>200.4</v>
      </c>
      <c r="D28">
        <f t="shared" si="0"/>
        <v>116.17391304347827</v>
      </c>
    </row>
    <row r="31" spans="1:6" x14ac:dyDescent="0.35">
      <c r="A31" t="s">
        <v>241</v>
      </c>
    </row>
    <row r="32" spans="1:6" ht="16.8" x14ac:dyDescent="0.35">
      <c r="A32" s="48">
        <v>2014</v>
      </c>
      <c r="B32" s="49"/>
      <c r="C32" s="49"/>
      <c r="D32" s="48">
        <f>POWER((1+((D28-D23)/D23)),(1/5))-1</f>
        <v>3.0437661993648168E-2</v>
      </c>
      <c r="E32" s="46"/>
      <c r="F32" s="46"/>
    </row>
  </sheetData>
  <mergeCells count="8">
    <mergeCell ref="B7:F7"/>
    <mergeCell ref="B8:F8"/>
    <mergeCell ref="B9:F9"/>
    <mergeCell ref="A2:F2"/>
    <mergeCell ref="A3:F3"/>
    <mergeCell ref="B4:F4"/>
    <mergeCell ref="A5:F5"/>
    <mergeCell ref="B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</vt:i4>
      </vt:variant>
    </vt:vector>
  </HeadingPairs>
  <TitlesOfParts>
    <vt:vector size="24" baseType="lpstr">
      <vt:lpstr>Exhibit 1</vt:lpstr>
      <vt:lpstr>M&amp;A</vt:lpstr>
      <vt:lpstr>Companies Excluded</vt:lpstr>
      <vt:lpstr>CALCULATIONS&gt;</vt:lpstr>
      <vt:lpstr>OPEX_CAPEX</vt:lpstr>
      <vt:lpstr>OPEX</vt:lpstr>
      <vt:lpstr>CAPEX</vt:lpstr>
      <vt:lpstr>Ratio</vt:lpstr>
      <vt:lpstr>BLSDATA</vt:lpstr>
      <vt:lpstr>WORKINGDATA&gt;</vt:lpstr>
      <vt:lpstr>Revenues</vt:lpstr>
      <vt:lpstr>Expenses</vt:lpstr>
      <vt:lpstr>Property</vt:lpstr>
      <vt:lpstr>Accdper</vt:lpstr>
      <vt:lpstr>Barrelmiles</vt:lpstr>
      <vt:lpstr>RAWDATA&gt;</vt:lpstr>
      <vt:lpstr>FORM6_114_1</vt:lpstr>
      <vt:lpstr>FORM6_114_2</vt:lpstr>
      <vt:lpstr>FORM6_111_28</vt:lpstr>
      <vt:lpstr>FORM6_111_29</vt:lpstr>
      <vt:lpstr>FORM6_33</vt:lpstr>
      <vt:lpstr>FORM6_700_12</vt:lpstr>
      <vt:lpstr>NetIncome</vt:lpstr>
      <vt:lpstr>'Exhibit 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Crowley</dc:creator>
  <cp:lastModifiedBy>Janeen Said</cp:lastModifiedBy>
  <cp:revision/>
  <dcterms:created xsi:type="dcterms:W3CDTF">2013-11-29T19:32:14Z</dcterms:created>
  <dcterms:modified xsi:type="dcterms:W3CDTF">2015-06-30T19:18:09Z</dcterms:modified>
</cp:coreProperties>
</file>