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Default Extension="png" ContentType="image/png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7875" firstSheet="11" activeTab="15"/>
  </bookViews>
  <sheets>
    <sheet name="Sch 1" sheetId="11" r:id="rId1"/>
    <sheet name="Sch 2" sheetId="9" r:id="rId2"/>
    <sheet name="Sch 3" sheetId="10" r:id="rId3"/>
    <sheet name="Sch 4" sheetId="23" r:id="rId4"/>
    <sheet name="Sch 5" sheetId="8" r:id="rId5"/>
    <sheet name="Sch 6" sheetId="13" r:id="rId6"/>
    <sheet name="Sch 7" sheetId="14" r:id="rId7"/>
    <sheet name="Sch 8" sheetId="15" r:id="rId8"/>
    <sheet name="Sch 9 p 1" sheetId="7" r:id="rId9"/>
    <sheet name="Sch 9 p 2" sheetId="24" r:id="rId10"/>
    <sheet name="Sch 10" sheetId="1" r:id="rId11"/>
    <sheet name="Sch 11 " sheetId="5" r:id="rId12"/>
    <sheet name="Sch 12 " sheetId="4" r:id="rId13"/>
    <sheet name="Sch 13" sheetId="18" r:id="rId14"/>
    <sheet name="Sch 14" sheetId="17" r:id="rId15"/>
    <sheet name="Sch 15" sheetId="19" r:id="rId16"/>
    <sheet name="Sch 16" sheetId="20" r:id="rId17"/>
    <sheet name="Sch 17" sheetId="21" r:id="rId18"/>
    <sheet name="Sch 18" sheetId="22" r:id="rId19"/>
  </sheets>
  <externalReferences>
    <externalReference r:id="rId20"/>
  </externalReferences>
  <definedNames>
    <definedName name="NEB_Standard_Well_Rept2" localSheetId="0">#REF!</definedName>
    <definedName name="NEB_Standard_Well_Rept2" localSheetId="3">#REF!</definedName>
    <definedName name="NEB_Standard_Well_Rept2" localSheetId="6">#REF!</definedName>
    <definedName name="NEB_Standard_Well_Rept2" localSheetId="7">#REF!</definedName>
    <definedName name="NEB_Standard_Well_Rept2" localSheetId="9">#REF!</definedName>
    <definedName name="NEB_Standard_Well_Rept2">#REF!</definedName>
  </definedNames>
  <calcPr calcId="124519"/>
</workbook>
</file>

<file path=xl/calcChain.xml><?xml version="1.0" encoding="utf-8"?>
<calcChain xmlns="http://schemas.openxmlformats.org/spreadsheetml/2006/main">
  <c r="J18" i="20"/>
  <c r="J17"/>
  <c r="J16"/>
  <c r="I16"/>
  <c r="G16"/>
  <c r="G23" s="1"/>
  <c r="E23" i="19"/>
  <c r="C31"/>
  <c r="C14"/>
  <c r="P18"/>
  <c r="E18"/>
  <c r="H22" i="21"/>
  <c r="G22"/>
  <c r="D29" i="20"/>
  <c r="P23"/>
  <c r="I23"/>
  <c r="C23"/>
  <c r="O22"/>
  <c r="Q22"/>
  <c r="Q21"/>
  <c r="Q20"/>
  <c r="N20"/>
  <c r="M20"/>
  <c r="N19"/>
  <c r="O19"/>
  <c r="Q19"/>
  <c r="J23"/>
  <c r="B18"/>
  <c r="E18"/>
  <c r="M18"/>
  <c r="B17"/>
  <c r="E17"/>
  <c r="H23"/>
  <c r="B16"/>
  <c r="D28"/>
  <c r="D30"/>
  <c r="P31" i="19"/>
  <c r="P29"/>
  <c r="P20"/>
  <c r="G23"/>
  <c r="C23"/>
  <c r="E24" i="18"/>
  <c r="F23"/>
  <c r="G23"/>
  <c r="F22"/>
  <c r="G22"/>
  <c r="F21"/>
  <c r="G21"/>
  <c r="I21"/>
  <c r="F20"/>
  <c r="G20"/>
  <c r="I20"/>
  <c r="F19"/>
  <c r="G19"/>
  <c r="I19"/>
  <c r="F18"/>
  <c r="G18"/>
  <c r="I18"/>
  <c r="F17"/>
  <c r="G17"/>
  <c r="I17"/>
  <c r="C38" i="14"/>
  <c r="C36" i="15"/>
  <c r="H18"/>
  <c r="H19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C17"/>
  <c r="D14"/>
  <c r="H18" i="14"/>
  <c r="H19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C17"/>
  <c r="C18"/>
  <c r="D14"/>
  <c r="C32" i="13"/>
  <c r="D14"/>
  <c r="C17"/>
  <c r="D17"/>
  <c r="E17"/>
  <c r="A18"/>
  <c r="C18"/>
  <c r="D18"/>
  <c r="E18"/>
  <c r="H18"/>
  <c r="A19"/>
  <c r="C19"/>
  <c r="D19"/>
  <c r="E19"/>
  <c r="H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K49" i="8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V38"/>
  <c r="Q38"/>
  <c r="L38"/>
  <c r="G38"/>
  <c r="V30"/>
  <c r="V36"/>
  <c r="Q30"/>
  <c r="Q36"/>
  <c r="L30"/>
  <c r="L36"/>
  <c r="G30"/>
  <c r="G36"/>
  <c r="D16" i="20"/>
  <c r="E16"/>
  <c r="L16"/>
  <c r="L23"/>
  <c r="D17"/>
  <c r="D18"/>
  <c r="N18"/>
  <c r="B23"/>
  <c r="C33" i="19"/>
  <c r="C38"/>
  <c r="G33"/>
  <c r="E33"/>
  <c r="E38"/>
  <c r="P14"/>
  <c r="P23"/>
  <c r="P16"/>
  <c r="D17" i="14"/>
  <c r="E17"/>
  <c r="H20" i="13"/>
  <c r="C20"/>
  <c r="B25" i="20"/>
  <c r="E23"/>
  <c r="N16"/>
  <c r="O16" s="1"/>
  <c r="M16"/>
  <c r="D23"/>
  <c r="E37" i="19"/>
  <c r="P38"/>
  <c r="G37"/>
  <c r="G38"/>
  <c r="C37"/>
  <c r="I20" i="13"/>
  <c r="H21"/>
  <c r="D20"/>
  <c r="E20"/>
  <c r="C21"/>
  <c r="D21"/>
  <c r="E21"/>
  <c r="C22"/>
  <c r="H22"/>
  <c r="H23"/>
  <c r="D22"/>
  <c r="E22"/>
  <c r="C23"/>
  <c r="D23"/>
  <c r="E23"/>
  <c r="C24"/>
  <c r="I23"/>
  <c r="H24"/>
  <c r="H25"/>
  <c r="D24"/>
  <c r="E24"/>
  <c r="C25"/>
  <c r="D25"/>
  <c r="E25"/>
  <c r="C26"/>
  <c r="H26"/>
  <c r="D26"/>
  <c r="E26"/>
  <c r="C27"/>
  <c r="H27"/>
  <c r="H28"/>
  <c r="D27"/>
  <c r="E27"/>
  <c r="C28"/>
  <c r="H29"/>
  <c r="D28"/>
  <c r="E28"/>
  <c r="C29"/>
  <c r="D29"/>
  <c r="E29"/>
  <c r="C30"/>
  <c r="H30"/>
  <c r="D30"/>
  <c r="E30"/>
  <c r="C31"/>
  <c r="H31"/>
  <c r="H32"/>
  <c r="D31"/>
  <c r="E31"/>
  <c r="D32"/>
  <c r="E32"/>
  <c r="C33"/>
  <c r="H33"/>
  <c r="H34"/>
  <c r="D33"/>
  <c r="E33"/>
  <c r="C34"/>
  <c r="D34"/>
  <c r="E34"/>
  <c r="C35"/>
  <c r="H35"/>
  <c r="H36"/>
  <c r="D35"/>
  <c r="E35"/>
  <c r="C36"/>
  <c r="H37"/>
  <c r="D36"/>
  <c r="E36"/>
  <c r="C37"/>
  <c r="D37"/>
  <c r="E37"/>
  <c r="C38"/>
  <c r="H38"/>
  <c r="H39"/>
  <c r="F37"/>
  <c r="I37"/>
  <c r="D38"/>
  <c r="E38"/>
  <c r="C39"/>
  <c r="C39" i="14"/>
  <c r="D38"/>
  <c r="E38"/>
  <c r="D39" i="13"/>
  <c r="E39"/>
  <c r="F39"/>
  <c r="I39"/>
  <c r="C40"/>
  <c r="H40"/>
  <c r="F38"/>
  <c r="C40" i="14"/>
  <c r="D39"/>
  <c r="E39"/>
  <c r="F39"/>
  <c r="I38" i="13"/>
  <c r="H41"/>
  <c r="D40"/>
  <c r="E40"/>
  <c r="C41"/>
  <c r="C41" i="14"/>
  <c r="D40"/>
  <c r="E40"/>
  <c r="D41" i="13"/>
  <c r="E41"/>
  <c r="F41"/>
  <c r="C42"/>
  <c r="F40"/>
  <c r="I40"/>
  <c r="H42"/>
  <c r="C42" i="14"/>
  <c r="D41"/>
  <c r="E41"/>
  <c r="H43" i="13"/>
  <c r="D42"/>
  <c r="E42"/>
  <c r="F42"/>
  <c r="I42"/>
  <c r="C43"/>
  <c r="C43" i="14"/>
  <c r="D42"/>
  <c r="E42"/>
  <c r="F42"/>
  <c r="D43" i="13"/>
  <c r="E43"/>
  <c r="C44"/>
  <c r="H44"/>
  <c r="C44" i="14"/>
  <c r="D43"/>
  <c r="E43"/>
  <c r="H45" i="13"/>
  <c r="D44"/>
  <c r="E44"/>
  <c r="C45"/>
  <c r="C45" i="14"/>
  <c r="D44"/>
  <c r="E44"/>
  <c r="H46" i="13"/>
  <c r="D45"/>
  <c r="E45"/>
  <c r="C46"/>
  <c r="D46"/>
  <c r="E46"/>
  <c r="F46"/>
  <c r="C46" i="14"/>
  <c r="D46"/>
  <c r="E46"/>
  <c r="D45"/>
  <c r="E45"/>
  <c r="F45" i="13"/>
  <c r="I45"/>
  <c r="F36"/>
  <c r="F32"/>
  <c r="F26"/>
  <c r="F21"/>
  <c r="I21"/>
  <c r="O18" i="20"/>
  <c r="Q18" s="1"/>
  <c r="G46" i="13"/>
  <c r="J46"/>
  <c r="I46"/>
  <c r="F43" i="14"/>
  <c r="F44"/>
  <c r="F43" i="13"/>
  <c r="I43"/>
  <c r="F44"/>
  <c r="G41"/>
  <c r="J41"/>
  <c r="I41"/>
  <c r="F40" i="14"/>
  <c r="F41"/>
  <c r="F46"/>
  <c r="F45"/>
  <c r="I36" i="13"/>
  <c r="G38"/>
  <c r="J38"/>
  <c r="F22"/>
  <c r="F24"/>
  <c r="I24"/>
  <c r="F19"/>
  <c r="F18"/>
  <c r="C18" i="15"/>
  <c r="D17"/>
  <c r="E17"/>
  <c r="H20"/>
  <c r="D36"/>
  <c r="E36"/>
  <c r="C37"/>
  <c r="G24" i="18"/>
  <c r="I23"/>
  <c r="I24"/>
  <c r="J24"/>
  <c r="N17" i="20"/>
  <c r="M17"/>
  <c r="F35" i="13"/>
  <c r="F34"/>
  <c r="I34"/>
  <c r="F33"/>
  <c r="I33"/>
  <c r="F30"/>
  <c r="I30"/>
  <c r="F29"/>
  <c r="M23" i="20"/>
  <c r="I32" i="13"/>
  <c r="F28"/>
  <c r="I28"/>
  <c r="F27"/>
  <c r="I27"/>
  <c r="I26"/>
  <c r="C19" i="14"/>
  <c r="D18"/>
  <c r="E18"/>
  <c r="H20"/>
  <c r="F31" i="13"/>
  <c r="I31"/>
  <c r="F25"/>
  <c r="I25"/>
  <c r="G46" i="14"/>
  <c r="F18"/>
  <c r="D19"/>
  <c r="E19"/>
  <c r="C20"/>
  <c r="G29" i="13"/>
  <c r="J29"/>
  <c r="I29"/>
  <c r="G35"/>
  <c r="J35"/>
  <c r="I35"/>
  <c r="N23" i="20"/>
  <c r="O17"/>
  <c r="I20" i="15"/>
  <c r="H21"/>
  <c r="D18"/>
  <c r="E18"/>
  <c r="C19"/>
  <c r="I19" i="13"/>
  <c r="G20"/>
  <c r="G23"/>
  <c r="J23"/>
  <c r="I22"/>
  <c r="G26"/>
  <c r="J26"/>
  <c r="G32"/>
  <c r="J32"/>
  <c r="I20" i="14"/>
  <c r="H21"/>
  <c r="C38" i="15"/>
  <c r="D37"/>
  <c r="E37"/>
  <c r="I18" i="13"/>
  <c r="F48"/>
  <c r="G44"/>
  <c r="J44"/>
  <c r="I44"/>
  <c r="G41" i="14"/>
  <c r="G44"/>
  <c r="H22"/>
  <c r="J20" i="13"/>
  <c r="J48"/>
  <c r="J50"/>
  <c r="G48"/>
  <c r="C20" i="15"/>
  <c r="D19"/>
  <c r="E19"/>
  <c r="I18" i="14"/>
  <c r="C39" i="15"/>
  <c r="D38"/>
  <c r="E38"/>
  <c r="F38"/>
  <c r="F18"/>
  <c r="F19"/>
  <c r="H22"/>
  <c r="Q17" i="20"/>
  <c r="C21" i="14"/>
  <c r="D20"/>
  <c r="E20"/>
  <c r="I48" i="13"/>
  <c r="H48"/>
  <c r="F37" i="15"/>
  <c r="F19" i="14"/>
  <c r="D21"/>
  <c r="E21"/>
  <c r="C22"/>
  <c r="H23" i="15"/>
  <c r="I18"/>
  <c r="D39"/>
  <c r="E39"/>
  <c r="C40"/>
  <c r="C21"/>
  <c r="D20"/>
  <c r="E20"/>
  <c r="H23" i="14"/>
  <c r="G20"/>
  <c r="I19"/>
  <c r="G20" i="15"/>
  <c r="I19"/>
  <c r="F39"/>
  <c r="J20"/>
  <c r="J20" i="14"/>
  <c r="D40" i="15"/>
  <c r="E40"/>
  <c r="C41"/>
  <c r="C23" i="14"/>
  <c r="D22"/>
  <c r="E22"/>
  <c r="I23"/>
  <c r="H24"/>
  <c r="D21" i="15"/>
  <c r="E21"/>
  <c r="C22"/>
  <c r="H24"/>
  <c r="I23"/>
  <c r="F22" i="14"/>
  <c r="F21"/>
  <c r="F40" i="15"/>
  <c r="I21" i="14"/>
  <c r="F21" i="15"/>
  <c r="D41"/>
  <c r="E41"/>
  <c r="C42"/>
  <c r="H25"/>
  <c r="G23" i="14"/>
  <c r="I22"/>
  <c r="D22" i="15"/>
  <c r="E22"/>
  <c r="F22"/>
  <c r="C23"/>
  <c r="H25" i="14"/>
  <c r="D23"/>
  <c r="E23"/>
  <c r="C24"/>
  <c r="F41" i="15"/>
  <c r="G41"/>
  <c r="G23"/>
  <c r="I22"/>
  <c r="C25" i="14"/>
  <c r="D24"/>
  <c r="E24"/>
  <c r="C24" i="15"/>
  <c r="D23"/>
  <c r="E23"/>
  <c r="H26" i="14"/>
  <c r="J23"/>
  <c r="H26" i="15"/>
  <c r="D42"/>
  <c r="E42"/>
  <c r="C43"/>
  <c r="I21"/>
  <c r="D43"/>
  <c r="E43"/>
  <c r="C44"/>
  <c r="H27"/>
  <c r="H27" i="14"/>
  <c r="C25" i="15"/>
  <c r="D24"/>
  <c r="E24"/>
  <c r="D25" i="14"/>
  <c r="E25"/>
  <c r="C26"/>
  <c r="J23" i="15"/>
  <c r="F43"/>
  <c r="F42"/>
  <c r="F25" i="14"/>
  <c r="I25"/>
  <c r="F24"/>
  <c r="C26" i="15"/>
  <c r="D25"/>
  <c r="E25"/>
  <c r="H28"/>
  <c r="I24" i="14"/>
  <c r="D26"/>
  <c r="E26"/>
  <c r="C27"/>
  <c r="F25" i="15"/>
  <c r="I25"/>
  <c r="F24"/>
  <c r="H28" i="14"/>
  <c r="D44" i="15"/>
  <c r="E44"/>
  <c r="C45"/>
  <c r="H29" i="14"/>
  <c r="H29" i="15"/>
  <c r="D26"/>
  <c r="E26"/>
  <c r="C27"/>
  <c r="F26" i="14"/>
  <c r="C46" i="15"/>
  <c r="D46"/>
  <c r="E46"/>
  <c r="D45"/>
  <c r="E45"/>
  <c r="I24"/>
  <c r="C28" i="14"/>
  <c r="D27"/>
  <c r="E27"/>
  <c r="F27"/>
  <c r="I27"/>
  <c r="F45" i="15"/>
  <c r="F44"/>
  <c r="G44"/>
  <c r="F26"/>
  <c r="G26"/>
  <c r="I26"/>
  <c r="D28" i="14"/>
  <c r="E28"/>
  <c r="C29"/>
  <c r="G26"/>
  <c r="I26"/>
  <c r="C28" i="15"/>
  <c r="D27"/>
  <c r="E27"/>
  <c r="H30"/>
  <c r="H30" i="14"/>
  <c r="F28"/>
  <c r="I28"/>
  <c r="F46" i="15"/>
  <c r="G46"/>
  <c r="H31" i="14"/>
  <c r="H31" i="15"/>
  <c r="J26" i="14"/>
  <c r="J26" i="15"/>
  <c r="C29"/>
  <c r="D28"/>
  <c r="E28"/>
  <c r="F28"/>
  <c r="I28"/>
  <c r="D29" i="14"/>
  <c r="E29"/>
  <c r="C30"/>
  <c r="F27" i="15"/>
  <c r="I27"/>
  <c r="C30"/>
  <c r="D29"/>
  <c r="E29"/>
  <c r="F29"/>
  <c r="H32" i="14"/>
  <c r="C31"/>
  <c r="D30"/>
  <c r="E30"/>
  <c r="F30"/>
  <c r="I30"/>
  <c r="H32" i="15"/>
  <c r="F29" i="14"/>
  <c r="G29" i="15"/>
  <c r="I29"/>
  <c r="G29" i="14"/>
  <c r="I29"/>
  <c r="C32"/>
  <c r="D31"/>
  <c r="E31"/>
  <c r="C31" i="15"/>
  <c r="D30"/>
  <c r="E30"/>
  <c r="H33"/>
  <c r="H33" i="14"/>
  <c r="F31"/>
  <c r="I31"/>
  <c r="F30" i="15"/>
  <c r="I30"/>
  <c r="C32"/>
  <c r="D31"/>
  <c r="E31"/>
  <c r="C33" i="14"/>
  <c r="D32"/>
  <c r="E32"/>
  <c r="J29"/>
  <c r="J29" i="15"/>
  <c r="H34" i="14"/>
  <c r="H34" i="15"/>
  <c r="F31"/>
  <c r="I31"/>
  <c r="F32" i="14"/>
  <c r="G32"/>
  <c r="I32"/>
  <c r="H35" i="15"/>
  <c r="H35" i="14"/>
  <c r="D33"/>
  <c r="E33"/>
  <c r="C34"/>
  <c r="C33" i="15"/>
  <c r="D32"/>
  <c r="E32"/>
  <c r="F33" i="14"/>
  <c r="I33"/>
  <c r="F32" i="15"/>
  <c r="C34"/>
  <c r="D33"/>
  <c r="E33"/>
  <c r="H36" i="14"/>
  <c r="H36" i="15"/>
  <c r="J32" i="14"/>
  <c r="G32" i="15"/>
  <c r="I32"/>
  <c r="C35" i="14"/>
  <c r="D34"/>
  <c r="E34"/>
  <c r="F33" i="15"/>
  <c r="I33"/>
  <c r="D35" i="14"/>
  <c r="E35"/>
  <c r="C36"/>
  <c r="J32" i="15"/>
  <c r="H37"/>
  <c r="H37" i="14"/>
  <c r="D34" i="15"/>
  <c r="E34"/>
  <c r="C35"/>
  <c r="D35"/>
  <c r="E35"/>
  <c r="F36"/>
  <c r="F35" i="14"/>
  <c r="F34"/>
  <c r="I34"/>
  <c r="F34" i="15"/>
  <c r="I34"/>
  <c r="G38"/>
  <c r="G35" i="14"/>
  <c r="J35"/>
  <c r="I35"/>
  <c r="H38"/>
  <c r="I37" i="15"/>
  <c r="H38"/>
  <c r="F35"/>
  <c r="C37" i="14"/>
  <c r="D37"/>
  <c r="E37"/>
  <c r="F38"/>
  <c r="D36"/>
  <c r="E36"/>
  <c r="I36" i="15"/>
  <c r="G35"/>
  <c r="J35"/>
  <c r="I35"/>
  <c r="H39" i="14"/>
  <c r="I38"/>
  <c r="G48" i="15"/>
  <c r="H39"/>
  <c r="J38"/>
  <c r="I38"/>
  <c r="F37" i="14"/>
  <c r="I37"/>
  <c r="F36"/>
  <c r="I36"/>
  <c r="F48" i="15"/>
  <c r="H40"/>
  <c r="I39"/>
  <c r="I39" i="14"/>
  <c r="H40"/>
  <c r="G38"/>
  <c r="F48"/>
  <c r="G48"/>
  <c r="J38"/>
  <c r="H41" i="15"/>
  <c r="I40"/>
  <c r="H41" i="14"/>
  <c r="I40"/>
  <c r="H42" i="15"/>
  <c r="J41"/>
  <c r="I41"/>
  <c r="I41" i="14"/>
  <c r="H42"/>
  <c r="J41"/>
  <c r="H43"/>
  <c r="I42"/>
  <c r="H43" i="15"/>
  <c r="I42"/>
  <c r="H44"/>
  <c r="I43"/>
  <c r="H44" i="14"/>
  <c r="I43"/>
  <c r="J44"/>
  <c r="H45"/>
  <c r="I44"/>
  <c r="H45" i="15"/>
  <c r="J44"/>
  <c r="I44"/>
  <c r="H46"/>
  <c r="I45"/>
  <c r="I45" i="14"/>
  <c r="H46"/>
  <c r="I46"/>
  <c r="I48"/>
  <c r="H48"/>
  <c r="J46"/>
  <c r="J48"/>
  <c r="J50"/>
  <c r="I46" i="15"/>
  <c r="I48"/>
  <c r="H48"/>
  <c r="J46"/>
  <c r="J48"/>
  <c r="J50"/>
  <c r="J25" i="20"/>
  <c r="J27"/>
  <c r="P33" i="19"/>
  <c r="P37"/>
  <c r="Q16" i="20" l="1"/>
  <c r="Q23" s="1"/>
  <c r="E26" i="21" s="1"/>
  <c r="O23" i="20"/>
  <c r="G26" i="21" l="1"/>
  <c r="G28" s="1"/>
  <c r="F28" s="1"/>
  <c r="E28"/>
  <c r="H26"/>
  <c r="H28" s="1"/>
  <c r="J16" i="22" l="1"/>
  <c r="J20" s="1"/>
  <c r="J24" s="1"/>
  <c r="J26" s="1"/>
  <c r="F30" i="21"/>
</calcChain>
</file>

<file path=xl/sharedStrings.xml><?xml version="1.0" encoding="utf-8"?>
<sst xmlns="http://schemas.openxmlformats.org/spreadsheetml/2006/main" count="419" uniqueCount="236">
  <si>
    <t>Transmission Plant</t>
  </si>
  <si>
    <t>Rights of Way</t>
  </si>
  <si>
    <r>
      <t>R</t>
    </r>
    <r>
      <rPr>
        <b/>
        <vertAlign val="subscript"/>
        <sz val="12"/>
        <rFont val="Arial"/>
        <family val="2"/>
      </rPr>
      <t>5</t>
    </r>
  </si>
  <si>
    <r>
      <t>R</t>
    </r>
    <r>
      <rPr>
        <b/>
        <vertAlign val="subscript"/>
        <sz val="12"/>
        <rFont val="Arial"/>
        <family val="2"/>
      </rPr>
      <t>3</t>
    </r>
  </si>
  <si>
    <r>
      <t>R</t>
    </r>
    <r>
      <rPr>
        <b/>
        <vertAlign val="subscript"/>
        <sz val="12"/>
        <rFont val="Arial"/>
        <family val="2"/>
      </rPr>
      <t>2</t>
    </r>
  </si>
  <si>
    <t xml:space="preserve">Mains </t>
  </si>
  <si>
    <t>Compressor Station Equipment</t>
  </si>
  <si>
    <t>Measuring and Regulating Station Equipment</t>
  </si>
  <si>
    <t>Miscellaneous Equipment</t>
  </si>
  <si>
    <r>
      <t>L</t>
    </r>
    <r>
      <rPr>
        <b/>
        <vertAlign val="subscript"/>
        <sz val="12"/>
        <rFont val="Arial"/>
        <family val="2"/>
      </rPr>
      <t>2</t>
    </r>
  </si>
  <si>
    <t>Average</t>
  </si>
  <si>
    <t xml:space="preserve">Service </t>
  </si>
  <si>
    <t>Life</t>
  </si>
  <si>
    <t xml:space="preserve">Survivor </t>
  </si>
  <si>
    <t xml:space="preserve">Curve </t>
  </si>
  <si>
    <t>Shape</t>
  </si>
  <si>
    <t xml:space="preserve">Structures </t>
  </si>
  <si>
    <t>Schedule No. 14</t>
  </si>
  <si>
    <t>Depreciation Analysis</t>
  </si>
  <si>
    <t>Plant ($)</t>
  </si>
  <si>
    <t>Life (Yrs)</t>
  </si>
  <si>
    <t>Survivor Curves</t>
  </si>
  <si>
    <t>Gas Supply Available</t>
  </si>
  <si>
    <t>Retirement Analysis</t>
  </si>
  <si>
    <t>Competition for Supply</t>
  </si>
  <si>
    <t>Judgment</t>
  </si>
  <si>
    <t>Competition for Markets</t>
  </si>
  <si>
    <t xml:space="preserve">Gross Plant </t>
  </si>
  <si>
    <t xml:space="preserve">Reserve for </t>
  </si>
  <si>
    <t>Physical Life</t>
  </si>
  <si>
    <t>Economic Life</t>
  </si>
  <si>
    <t>in Service</t>
  </si>
  <si>
    <t>Depreciation</t>
  </si>
  <si>
    <t>GP</t>
  </si>
  <si>
    <t>DR</t>
  </si>
  <si>
    <t>ASL</t>
  </si>
  <si>
    <t>EL</t>
  </si>
  <si>
    <t>Undepreciated</t>
  </si>
  <si>
    <t xml:space="preserve">Average </t>
  </si>
  <si>
    <t>Plant</t>
  </si>
  <si>
    <t>Remaining Life</t>
  </si>
  <si>
    <t>NP</t>
  </si>
  <si>
    <t>ARL</t>
  </si>
  <si>
    <t xml:space="preserve">Depreciation </t>
  </si>
  <si>
    <t>Expense</t>
  </si>
  <si>
    <t>DE</t>
  </si>
  <si>
    <t>Rate</t>
  </si>
  <si>
    <t>= DE/GPx100%</t>
  </si>
  <si>
    <t>Average Remaining Lives</t>
  </si>
  <si>
    <t xml:space="preserve">Account </t>
  </si>
  <si>
    <t>Average Remaining Life</t>
  </si>
  <si>
    <t>Number</t>
  </si>
  <si>
    <t xml:space="preserve">Description </t>
  </si>
  <si>
    <t>At 25 year Economic Life</t>
  </si>
  <si>
    <t>Other Equipment</t>
  </si>
  <si>
    <t>Communication Equipment</t>
  </si>
  <si>
    <t>Schedule No. 13</t>
  </si>
  <si>
    <t>Economic and Depreciable Life</t>
  </si>
  <si>
    <t>Incremental Underutilization</t>
  </si>
  <si>
    <t>End of Economic Life</t>
  </si>
  <si>
    <t>Begins no later than 2026</t>
  </si>
  <si>
    <t>30 Years</t>
  </si>
  <si>
    <t xml:space="preserve">Due to </t>
  </si>
  <si>
    <t>Decline in Gas Supply</t>
  </si>
  <si>
    <t>Uncertainty of Gas Supply Factors</t>
  </si>
  <si>
    <t>Competition for Supply and Markets</t>
  </si>
  <si>
    <t xml:space="preserve">Average Remaining </t>
  </si>
  <si>
    <t xml:space="preserve">ILLUSTRATIVE EXAMPLE OF THE EFFECTS OF UNDERUTILIZATION ON THE ECONOMIC LIFE OF A PIPELINE </t>
  </si>
  <si>
    <t>100 MDth</t>
  </si>
  <si>
    <t>80 MDth</t>
  </si>
  <si>
    <t>70 MDth</t>
  </si>
  <si>
    <t>60 MDth</t>
  </si>
  <si>
    <t>Plant Investment ($)</t>
  </si>
  <si>
    <t>Cost of Service ($)</t>
  </si>
  <si>
    <t xml:space="preserve">Depreciation Rate - Not taking into account </t>
  </si>
  <si>
    <t xml:space="preserve">                                          underutilization  (%)</t>
  </si>
  <si>
    <t>Depreciation Expense ($)</t>
  </si>
  <si>
    <t>Time Period (Years)</t>
  </si>
  <si>
    <t>0 TO 15</t>
  </si>
  <si>
    <t>16 to 18</t>
  </si>
  <si>
    <t>19 to 21</t>
  </si>
  <si>
    <t>22 to 24</t>
  </si>
  <si>
    <t>Throughput (MDth)</t>
  </si>
  <si>
    <t>Depr Exp Per MDth</t>
  </si>
  <si>
    <t>$/MDth</t>
  </si>
  <si>
    <t>Cost of Serv Per MDth</t>
  </si>
  <si>
    <t>Year</t>
  </si>
  <si>
    <t>Cost Per MDth</t>
  </si>
  <si>
    <t>Schedule No. 5</t>
  </si>
  <si>
    <t>Direct Weighting  3- Year Increments</t>
  </si>
  <si>
    <t>Direct Weighting</t>
  </si>
  <si>
    <t>Weighted Average Economic Life</t>
  </si>
  <si>
    <t>Facilities</t>
  </si>
  <si>
    <t>Tcf Per Day</t>
  </si>
  <si>
    <t>Tcf Per Year</t>
  </si>
  <si>
    <t>3-Year Increments</t>
  </si>
  <si>
    <t>Year-to-Year</t>
  </si>
  <si>
    <t>From</t>
  </si>
  <si>
    <t xml:space="preserve">Underutilization of </t>
  </si>
  <si>
    <t>Plant Facilities</t>
  </si>
  <si>
    <t>of Export Level</t>
  </si>
  <si>
    <t>(Relative Throughput)</t>
  </si>
  <si>
    <t>Years</t>
  </si>
  <si>
    <t>Remaining</t>
  </si>
  <si>
    <t xml:space="preserve">of </t>
  </si>
  <si>
    <t xml:space="preserve">of Current </t>
  </si>
  <si>
    <t>Capability as a %</t>
  </si>
  <si>
    <t>Share</t>
  </si>
  <si>
    <t>Availabile For Export</t>
  </si>
  <si>
    <t>Weighted</t>
  </si>
  <si>
    <t xml:space="preserve">Years </t>
  </si>
  <si>
    <t xml:space="preserve">3-Year Increments </t>
  </si>
  <si>
    <t>Facility Redundancy</t>
  </si>
  <si>
    <t>Deficient Flow</t>
  </si>
  <si>
    <t>Adjusted for SSC</t>
  </si>
  <si>
    <t xml:space="preserve">Gas </t>
  </si>
  <si>
    <t xml:space="preserve">Year </t>
  </si>
  <si>
    <t>Midcontinent Gas Supplies - Kansas, Oklahoma, Texas RRD 10 and Arkansas</t>
  </si>
  <si>
    <t>Schedule No. 10</t>
  </si>
  <si>
    <t>Schedule No. 6</t>
  </si>
  <si>
    <t>Schedule No. 11</t>
  </si>
  <si>
    <t>Rocky Mountain Gas Supplies</t>
  </si>
  <si>
    <t>Schedule No. 12</t>
  </si>
  <si>
    <t>Rocky Mountain and Midcontinent Gas Supplies</t>
  </si>
  <si>
    <t>MMcf Per Year</t>
  </si>
  <si>
    <t>Schedule No. 7</t>
  </si>
  <si>
    <t>Schedule No. 8</t>
  </si>
  <si>
    <t>DETERMINATION OF THE AVERAGE ECONOMIC LIFE OF MOGAS' PIPELINE FACILITIES</t>
  </si>
  <si>
    <t>DETERMINATION OF THE AVERAGE ECONOMIC LIFE OF MOGAS PIPELINE FACILITIES</t>
  </si>
  <si>
    <t>Average Service Life</t>
  </si>
  <si>
    <t>DETERMINATION OF THE DEPRECIATION RATE</t>
  </si>
  <si>
    <t xml:space="preserve">TRANSMISSION PLANT </t>
  </si>
  <si>
    <t xml:space="preserve">Gross </t>
  </si>
  <si>
    <t xml:space="preserve">Accumulated </t>
  </si>
  <si>
    <t>Net</t>
  </si>
  <si>
    <t xml:space="preserve">Indicated </t>
  </si>
  <si>
    <t xml:space="preserve">Depreciable Plant </t>
  </si>
  <si>
    <t xml:space="preserve">Depreciable </t>
  </si>
  <si>
    <t xml:space="preserve">Remaining </t>
  </si>
  <si>
    <t>Investment</t>
  </si>
  <si>
    <t>No.</t>
  </si>
  <si>
    <t>Description</t>
  </si>
  <si>
    <t>$</t>
  </si>
  <si>
    <t>%</t>
  </si>
  <si>
    <t xml:space="preserve">       </t>
  </si>
  <si>
    <t>Transmission Plant - General System</t>
  </si>
  <si>
    <t>Rights-of-Way</t>
  </si>
  <si>
    <t>Mains</t>
  </si>
  <si>
    <t>Meas. &amp; Regulating Sta. Equip.</t>
  </si>
  <si>
    <t>Dec 31, 2009</t>
  </si>
  <si>
    <t xml:space="preserve">Dec 31, 2009 </t>
  </si>
  <si>
    <t>General Plant</t>
  </si>
  <si>
    <t xml:space="preserve">Office Equipment </t>
  </si>
  <si>
    <t>Transportation Equipment</t>
  </si>
  <si>
    <t>Tools, Shop and Garage Equip</t>
  </si>
  <si>
    <t>Power Operated Equipment</t>
  </si>
  <si>
    <t>Note:  For vehicles, service life equals 4 years with gross salvage equal to 20 percent</t>
  </si>
  <si>
    <t>27 Years</t>
  </si>
  <si>
    <t>24 Years</t>
  </si>
  <si>
    <t>MoGas Pipeline LLC</t>
  </si>
  <si>
    <t>Schedule No. 15</t>
  </si>
  <si>
    <t>MOGAS NET RETIREMENT COST OF TRANSMISSION PROPERTIES</t>
  </si>
  <si>
    <t>SUMMARY</t>
  </si>
  <si>
    <t>(Thousand Dollars)</t>
  </si>
  <si>
    <t>Particulars</t>
  </si>
  <si>
    <t>Pipeline</t>
  </si>
  <si>
    <t>Meters</t>
  </si>
  <si>
    <t>Compressors</t>
  </si>
  <si>
    <t>Total</t>
  </si>
  <si>
    <t>Pipelines</t>
  </si>
  <si>
    <t>Other</t>
  </si>
  <si>
    <t xml:space="preserve">   Subtotal</t>
  </si>
  <si>
    <t>Line Pack Credit</t>
  </si>
  <si>
    <t>Gross Salvage</t>
  </si>
  <si>
    <t/>
  </si>
  <si>
    <t>Contingency</t>
  </si>
  <si>
    <t xml:space="preserve">   Total Not Incl Line Pack</t>
  </si>
  <si>
    <t xml:space="preserve">   Total Incl Line Pack</t>
  </si>
  <si>
    <t>Note: For the storage fields the contingency is built into the overall removal estimate</t>
  </si>
  <si>
    <t>Schedule No. 16</t>
  </si>
  <si>
    <t>DETERMINATION OF NEGATIVE SALVAGE COST OF FINAL CLOSURE</t>
  </si>
  <si>
    <t>From MoGas Witness James Taylor's TNS Study</t>
  </si>
  <si>
    <t>TNS of Current Plant</t>
  </si>
  <si>
    <t>Ratio of Interim</t>
  </si>
  <si>
    <t>Adj Line Pack</t>
  </si>
  <si>
    <t xml:space="preserve">Negative Salvage </t>
  </si>
  <si>
    <t>Total Neg Salv</t>
  </si>
  <si>
    <t>Interim</t>
  </si>
  <si>
    <t>Ret. To</t>
  </si>
  <si>
    <t xml:space="preserve">Subject to </t>
  </si>
  <si>
    <t>Line Pack</t>
  </si>
  <si>
    <t>Amount</t>
  </si>
  <si>
    <t xml:space="preserve">Adj Gross Salvage </t>
  </si>
  <si>
    <t xml:space="preserve">Adj Cost of </t>
  </si>
  <si>
    <t xml:space="preserve">Cost </t>
  </si>
  <si>
    <t>Gross Plant</t>
  </si>
  <si>
    <t>Retirements</t>
  </si>
  <si>
    <t>Final Retirement</t>
  </si>
  <si>
    <t>Salvage</t>
  </si>
  <si>
    <t>Credit</t>
  </si>
  <si>
    <t>Continguency</t>
  </si>
  <si>
    <t>Demolition/Abandon</t>
  </si>
  <si>
    <t>ROW</t>
  </si>
  <si>
    <t>Land Rts</t>
  </si>
  <si>
    <t xml:space="preserve">     Associated Structures</t>
  </si>
  <si>
    <t>TNS - Terminal Negative Salvage</t>
  </si>
  <si>
    <t>Schedule No. 17</t>
  </si>
  <si>
    <t xml:space="preserve">Transmission Plant </t>
  </si>
  <si>
    <t>AVERAGE REMAINING LIFE OF NEGATIVE SALVAGE OF PLANT SUBJECT TO RETIREMENT</t>
  </si>
  <si>
    <t>Weight</t>
  </si>
  <si>
    <t xml:space="preserve">Negative </t>
  </si>
  <si>
    <t xml:space="preserve">Number of </t>
  </si>
  <si>
    <t xml:space="preserve">Salvage </t>
  </si>
  <si>
    <t>Years to</t>
  </si>
  <si>
    <t>Cost</t>
  </si>
  <si>
    <t>Retirement</t>
  </si>
  <si>
    <t>Direct</t>
  </si>
  <si>
    <t>Reciprical</t>
  </si>
  <si>
    <t>Interim Retirements For N.S. Study</t>
  </si>
  <si>
    <t>Terminal Retirements For N.S. Study</t>
  </si>
  <si>
    <t xml:space="preserve">     Total and Composite Direct Wt.</t>
  </si>
  <si>
    <t xml:space="preserve">                                    Reciprical Wt.</t>
  </si>
  <si>
    <t>Schedule No. 18</t>
  </si>
  <si>
    <t>DETERMINATION OF NEGATIVE SALVAGE RATE</t>
  </si>
  <si>
    <t>Total Depreciable Transmission Plant  ($)</t>
  </si>
  <si>
    <t>Negative Salvage   ($)</t>
  </si>
  <si>
    <t>Accumulated Reserve for Negative Salvage  ($)</t>
  </si>
  <si>
    <t>Unaccrued Negative Salvage   ($)</t>
  </si>
  <si>
    <t>Average Remaining Life   (Years)</t>
  </si>
  <si>
    <t>Annual Accrual   ($)</t>
  </si>
  <si>
    <t>Negative Salvage Rate   (%)</t>
  </si>
  <si>
    <t>MOGAS PIPELINE LLC</t>
  </si>
  <si>
    <t>Schedule No. 9, Page 1</t>
  </si>
  <si>
    <t>Exhibit No. MGP-61</t>
  </si>
  <si>
    <t>Exhibit No MPG-61</t>
  </si>
  <si>
    <t>Exhibit No MGP-61</t>
  </si>
</sst>
</file>

<file path=xl/styles.xml><?xml version="1.0" encoding="utf-8"?>
<styleSheet xmlns="http://schemas.openxmlformats.org/spreadsheetml/2006/main">
  <numFmts count="10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* #,##0.000_);_(* \(#,##0.000\);_(* &quot;-&quot;??_);_(@_)"/>
    <numFmt numFmtId="167" formatCode="_(&quot;$&quot;* #,##0_);_(&quot;$&quot;* \(#,##0\);_(&quot;$&quot;* &quot;-&quot;??_);_(@_)"/>
    <numFmt numFmtId="168" formatCode="_(* #,##0.0_);_(* \(#,##0.0\);_(* &quot;-&quot;??_);_(@_)"/>
  </numFmts>
  <fonts count="37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4"/>
      <color indexed="8"/>
      <name val="Calibri"/>
      <family val="2"/>
    </font>
    <font>
      <sz val="11"/>
      <color indexed="8"/>
      <name val="Calibri"/>
      <family val="2"/>
    </font>
    <font>
      <b/>
      <sz val="16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i/>
      <sz val="9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4"/>
      <color indexed="8"/>
      <name val="Arial"/>
      <family val="2"/>
    </font>
    <font>
      <b/>
      <sz val="36"/>
      <name val="Arial"/>
      <family val="2"/>
    </font>
    <font>
      <b/>
      <sz val="24"/>
      <name val="Arial"/>
      <family val="2"/>
    </font>
    <font>
      <b/>
      <sz val="20"/>
      <name val="Arial"/>
      <family val="2"/>
    </font>
    <font>
      <b/>
      <sz val="26"/>
      <name val="Arial"/>
      <family val="2"/>
    </font>
    <font>
      <b/>
      <i/>
      <sz val="12"/>
      <name val="Arial"/>
      <family val="2"/>
    </font>
    <font>
      <sz val="16"/>
      <color indexed="8"/>
      <name val="Calibri"/>
      <family val="2"/>
    </font>
    <font>
      <i/>
      <sz val="12"/>
      <name val="Arial"/>
      <family val="2"/>
    </font>
    <font>
      <b/>
      <i/>
      <sz val="10"/>
      <name val="Arial"/>
      <family val="2"/>
    </font>
    <font>
      <sz val="18"/>
      <name val="Arial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8"/>
      <color indexed="8"/>
      <name val="Calibri"/>
      <family val="2"/>
    </font>
    <font>
      <sz val="12"/>
      <name val="Arial"/>
      <family val="2"/>
    </font>
    <font>
      <b/>
      <sz val="16"/>
      <color indexed="10"/>
      <name val="Arial"/>
      <family val="2"/>
    </font>
    <font>
      <b/>
      <sz val="12"/>
      <name val="Cooper Black"/>
      <family val="1"/>
    </font>
    <font>
      <sz val="10"/>
      <color indexed="9"/>
      <name val="Arial"/>
      <family val="2"/>
    </font>
    <font>
      <sz val="8"/>
      <name val="Calibri"/>
      <family val="2"/>
    </font>
    <font>
      <sz val="10"/>
      <color indexed="8"/>
      <name val="Calibri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18">
    <xf numFmtId="0" fontId="0" fillId="0" borderId="0" xfId="0"/>
    <xf numFmtId="0" fontId="1" fillId="0" borderId="0" xfId="7"/>
    <xf numFmtId="0" fontId="2" fillId="0" borderId="0" xfId="7" applyFont="1" applyAlignment="1">
      <alignment horizontal="center"/>
    </xf>
    <xf numFmtId="0" fontId="3" fillId="0" borderId="0" xfId="7" applyFont="1"/>
    <xf numFmtId="0" fontId="3" fillId="0" borderId="0" xfId="7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7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2" xfId="0" applyFill="1" applyBorder="1"/>
    <xf numFmtId="0" fontId="0" fillId="3" borderId="3" xfId="0" applyFill="1" applyBorder="1"/>
    <xf numFmtId="0" fontId="7" fillId="3" borderId="3" xfId="0" applyFont="1" applyFill="1" applyBorder="1"/>
    <xf numFmtId="0" fontId="0" fillId="3" borderId="4" xfId="0" applyFill="1" applyBorder="1"/>
    <xf numFmtId="0" fontId="0" fillId="2" borderId="6" xfId="0" applyFill="1" applyBorder="1"/>
    <xf numFmtId="0" fontId="0" fillId="3" borderId="5" xfId="0" applyFill="1" applyBorder="1"/>
    <xf numFmtId="0" fontId="0" fillId="3" borderId="0" xfId="0" applyFill="1" applyBorder="1"/>
    <xf numFmtId="0" fontId="7" fillId="3" borderId="0" xfId="0" applyFont="1" applyFill="1" applyBorder="1"/>
    <xf numFmtId="0" fontId="0" fillId="3" borderId="6" xfId="0" applyFill="1" applyBorder="1"/>
    <xf numFmtId="0" fontId="8" fillId="2" borderId="6" xfId="0" applyFont="1" applyFill="1" applyBorder="1" applyAlignment="1"/>
    <xf numFmtId="0" fontId="9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0" fillId="3" borderId="8" xfId="0" applyFill="1" applyBorder="1"/>
    <xf numFmtId="0" fontId="12" fillId="3" borderId="8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14" fillId="3" borderId="11" xfId="0" quotePrefix="1" applyFont="1" applyFill="1" applyBorder="1" applyAlignment="1">
      <alignment horizontal="center"/>
    </xf>
    <xf numFmtId="0" fontId="0" fillId="3" borderId="12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1" fillId="0" borderId="0" xfId="7" applyFont="1"/>
    <xf numFmtId="0" fontId="13" fillId="0" borderId="0" xfId="7" applyFont="1"/>
    <xf numFmtId="0" fontId="15" fillId="0" borderId="0" xfId="7" applyFont="1"/>
    <xf numFmtId="0" fontId="15" fillId="0" borderId="0" xfId="7" quotePrefix="1" applyFont="1" applyAlignment="1">
      <alignment horizontal="left"/>
    </xf>
    <xf numFmtId="0" fontId="1" fillId="0" borderId="0" xfId="7" quotePrefix="1" applyFont="1" applyAlignment="1">
      <alignment horizontal="left"/>
    </xf>
    <xf numFmtId="0" fontId="3" fillId="0" borderId="16" xfId="7" applyFont="1" applyBorder="1"/>
    <xf numFmtId="0" fontId="1" fillId="0" borderId="16" xfId="7" applyBorder="1"/>
    <xf numFmtId="0" fontId="1" fillId="0" borderId="17" xfId="7" applyBorder="1"/>
    <xf numFmtId="0" fontId="1" fillId="0" borderId="18" xfId="7" applyBorder="1"/>
    <xf numFmtId="0" fontId="3" fillId="0" borderId="19" xfId="7" applyFont="1" applyBorder="1" applyAlignment="1">
      <alignment horizontal="center"/>
    </xf>
    <xf numFmtId="0" fontId="3" fillId="0" borderId="19" xfId="7" applyFont="1" applyBorder="1"/>
    <xf numFmtId="0" fontId="3" fillId="0" borderId="0" xfId="7" applyFont="1" applyBorder="1"/>
    <xf numFmtId="0" fontId="3" fillId="0" borderId="20" xfId="7" applyFont="1" applyBorder="1" applyAlignment="1">
      <alignment horizontal="center"/>
    </xf>
    <xf numFmtId="0" fontId="3" fillId="0" borderId="20" xfId="7" applyFont="1" applyBorder="1" applyAlignment="1">
      <alignment horizontal="centerContinuous"/>
    </xf>
    <xf numFmtId="0" fontId="3" fillId="0" borderId="1" xfId="7" applyFont="1" applyBorder="1" applyAlignment="1">
      <alignment horizontal="centerContinuous"/>
    </xf>
    <xf numFmtId="0" fontId="3" fillId="0" borderId="21" xfId="7" applyFont="1" applyBorder="1" applyAlignment="1">
      <alignment horizontal="centerContinuous"/>
    </xf>
    <xf numFmtId="0" fontId="12" fillId="0" borderId="0" xfId="7" applyFont="1"/>
    <xf numFmtId="164" fontId="3" fillId="0" borderId="0" xfId="7" applyNumberFormat="1" applyFont="1"/>
    <xf numFmtId="0" fontId="0" fillId="3" borderId="0" xfId="0" applyFill="1"/>
    <xf numFmtId="0" fontId="13" fillId="3" borderId="3" xfId="0" applyFont="1" applyFill="1" applyBorder="1"/>
    <xf numFmtId="0" fontId="17" fillId="3" borderId="0" xfId="0" applyFont="1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2" xfId="0" applyFill="1" applyBorder="1"/>
    <xf numFmtId="0" fontId="7" fillId="3" borderId="0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0" fillId="3" borderId="20" xfId="0" applyFill="1" applyBorder="1"/>
    <xf numFmtId="0" fontId="0" fillId="3" borderId="1" xfId="0" applyFill="1" applyBorder="1"/>
    <xf numFmtId="0" fontId="0" fillId="3" borderId="21" xfId="0" applyFill="1" applyBorder="1"/>
    <xf numFmtId="0" fontId="22" fillId="3" borderId="0" xfId="0" applyFont="1" applyFill="1" applyBorder="1"/>
    <xf numFmtId="0" fontId="0" fillId="3" borderId="7" xfId="0" applyFill="1" applyBorder="1"/>
    <xf numFmtId="0" fontId="21" fillId="3" borderId="8" xfId="0" applyFont="1" applyFill="1" applyBorder="1" applyAlignment="1">
      <alignment horizontal="center"/>
    </xf>
    <xf numFmtId="0" fontId="0" fillId="3" borderId="9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0" xfId="0" applyFill="1"/>
    <xf numFmtId="0" fontId="7" fillId="2" borderId="0" xfId="0" applyFont="1" applyFill="1"/>
    <xf numFmtId="0" fontId="23" fillId="2" borderId="0" xfId="0" applyFont="1" applyFill="1"/>
    <xf numFmtId="0" fontId="15" fillId="3" borderId="0" xfId="0" applyFont="1" applyFill="1"/>
    <xf numFmtId="165" fontId="1" fillId="3" borderId="0" xfId="1" applyNumberFormat="1" applyFont="1" applyFill="1" applyBorder="1"/>
    <xf numFmtId="165" fontId="1" fillId="3" borderId="22" xfId="1" applyNumberFormat="1" applyFont="1" applyFill="1" applyBorder="1"/>
    <xf numFmtId="165" fontId="1" fillId="3" borderId="0" xfId="1" applyNumberFormat="1" applyFont="1" applyFill="1"/>
    <xf numFmtId="165" fontId="1" fillId="3" borderId="19" xfId="1" applyNumberFormat="1" applyFont="1" applyFill="1" applyBorder="1"/>
    <xf numFmtId="0" fontId="0" fillId="3" borderId="0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43" fontId="1" fillId="3" borderId="0" xfId="1" applyFont="1" applyFill="1" applyBorder="1"/>
    <xf numFmtId="43" fontId="1" fillId="3" borderId="22" xfId="1" applyFont="1" applyFill="1" applyBorder="1"/>
    <xf numFmtId="43" fontId="1" fillId="3" borderId="19" xfId="1" applyFont="1" applyFill="1" applyBorder="1"/>
    <xf numFmtId="0" fontId="1" fillId="3" borderId="0" xfId="0" applyFont="1" applyFill="1"/>
    <xf numFmtId="0" fontId="0" fillId="3" borderId="0" xfId="0" applyFill="1" applyAlignment="1">
      <alignment horizontal="center"/>
    </xf>
    <xf numFmtId="0" fontId="24" fillId="0" borderId="0" xfId="7" applyFont="1"/>
    <xf numFmtId="0" fontId="1" fillId="0" borderId="0" xfId="7" applyBorder="1"/>
    <xf numFmtId="43" fontId="12" fillId="0" borderId="23" xfId="7" applyNumberFormat="1" applyFont="1" applyBorder="1" applyAlignment="1">
      <alignment horizontal="center"/>
    </xf>
    <xf numFmtId="165" fontId="12" fillId="0" borderId="0" xfId="2" applyNumberFormat="1" applyFont="1"/>
    <xf numFmtId="165" fontId="12" fillId="0" borderId="0" xfId="7" applyNumberFormat="1" applyFont="1"/>
    <xf numFmtId="43" fontId="12" fillId="0" borderId="23" xfId="7" applyNumberFormat="1" applyFont="1" applyBorder="1"/>
    <xf numFmtId="0" fontId="12" fillId="0" borderId="0" xfId="7" applyFont="1" applyAlignment="1">
      <alignment horizontal="center"/>
    </xf>
    <xf numFmtId="166" fontId="12" fillId="0" borderId="0" xfId="7" applyNumberFormat="1" applyFont="1"/>
    <xf numFmtId="166" fontId="12" fillId="0" borderId="0" xfId="2" applyNumberFormat="1" applyFont="1"/>
    <xf numFmtId="43" fontId="12" fillId="0" borderId="0" xfId="7" applyNumberFormat="1" applyFont="1"/>
    <xf numFmtId="9" fontId="12" fillId="0" borderId="0" xfId="14" applyFont="1"/>
    <xf numFmtId="0" fontId="25" fillId="0" borderId="9" xfId="7" applyFont="1" applyBorder="1" applyAlignment="1">
      <alignment horizontal="center"/>
    </xf>
    <xf numFmtId="0" fontId="12" fillId="0" borderId="20" xfId="7" applyFont="1" applyBorder="1" applyAlignment="1">
      <alignment horizontal="center"/>
    </xf>
    <xf numFmtId="0" fontId="12" fillId="0" borderId="1" xfId="7" applyFont="1" applyBorder="1" applyAlignment="1">
      <alignment horizontal="center"/>
    </xf>
    <xf numFmtId="0" fontId="1" fillId="0" borderId="9" xfId="7" applyBorder="1"/>
    <xf numFmtId="165" fontId="12" fillId="0" borderId="9" xfId="2" applyNumberFormat="1" applyFont="1" applyBorder="1" applyAlignment="1">
      <alignment horizontal="center"/>
    </xf>
    <xf numFmtId="0" fontId="12" fillId="0" borderId="9" xfId="7" applyFont="1" applyBorder="1" applyAlignment="1">
      <alignment horizontal="center"/>
    </xf>
    <xf numFmtId="0" fontId="12" fillId="0" borderId="9" xfId="7" applyFont="1" applyBorder="1"/>
    <xf numFmtId="0" fontId="25" fillId="0" borderId="8" xfId="7" applyFont="1" applyFill="1" applyBorder="1" applyAlignment="1">
      <alignment horizontal="center"/>
    </xf>
    <xf numFmtId="0" fontId="12" fillId="0" borderId="19" xfId="7" applyFont="1" applyBorder="1" applyAlignment="1">
      <alignment horizontal="center"/>
    </xf>
    <xf numFmtId="0" fontId="12" fillId="0" borderId="0" xfId="7" applyFont="1" applyBorder="1" applyAlignment="1">
      <alignment horizontal="center"/>
    </xf>
    <xf numFmtId="0" fontId="1" fillId="0" borderId="8" xfId="7" applyBorder="1"/>
    <xf numFmtId="0" fontId="12" fillId="0" borderId="8" xfId="7" applyFont="1" applyBorder="1" applyAlignment="1">
      <alignment horizontal="center"/>
    </xf>
    <xf numFmtId="0" fontId="1" fillId="0" borderId="8" xfId="7" applyBorder="1" applyAlignment="1">
      <alignment horizontal="center"/>
    </xf>
    <xf numFmtId="0" fontId="12" fillId="0" borderId="8" xfId="7" applyFont="1" applyBorder="1"/>
    <xf numFmtId="0" fontId="12" fillId="0" borderId="8" xfId="7" applyFont="1" applyFill="1" applyBorder="1" applyAlignment="1">
      <alignment horizontal="center"/>
    </xf>
    <xf numFmtId="0" fontId="12" fillId="0" borderId="7" xfId="7" applyFont="1" applyBorder="1" applyAlignment="1">
      <alignment horizontal="center"/>
    </xf>
    <xf numFmtId="0" fontId="12" fillId="0" borderId="16" xfId="7" applyFont="1" applyBorder="1" applyAlignment="1">
      <alignment horizontal="center"/>
    </xf>
    <xf numFmtId="0" fontId="12" fillId="0" borderId="17" xfId="7" applyFont="1" applyBorder="1" applyAlignment="1">
      <alignment horizontal="center"/>
    </xf>
    <xf numFmtId="0" fontId="12" fillId="0" borderId="7" xfId="7" applyFont="1" applyFill="1" applyBorder="1" applyAlignment="1">
      <alignment horizontal="center"/>
    </xf>
    <xf numFmtId="0" fontId="14" fillId="0" borderId="0" xfId="7" applyFont="1"/>
    <xf numFmtId="167" fontId="12" fillId="4" borderId="9" xfId="4" applyNumberFormat="1" applyFont="1" applyFill="1" applyBorder="1" applyAlignment="1">
      <alignment horizontal="center"/>
    </xf>
    <xf numFmtId="167" fontId="12" fillId="0" borderId="9" xfId="4" applyNumberFormat="1" applyFont="1" applyBorder="1" applyAlignment="1">
      <alignment horizontal="center"/>
    </xf>
    <xf numFmtId="0" fontId="27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30" fillId="3" borderId="2" xfId="8" applyFont="1" applyFill="1" applyBorder="1"/>
    <xf numFmtId="0" fontId="30" fillId="3" borderId="3" xfId="8" applyFont="1" applyFill="1" applyBorder="1"/>
    <xf numFmtId="0" fontId="30" fillId="3" borderId="4" xfId="8" applyFont="1" applyFill="1" applyBorder="1"/>
    <xf numFmtId="0" fontId="30" fillId="3" borderId="5" xfId="8" applyFont="1" applyFill="1" applyBorder="1"/>
    <xf numFmtId="0" fontId="30" fillId="3" borderId="0" xfId="8" applyFont="1" applyFill="1" applyBorder="1"/>
    <xf numFmtId="0" fontId="30" fillId="3" borderId="6" xfId="8" applyFont="1" applyFill="1" applyBorder="1"/>
    <xf numFmtId="0" fontId="3" fillId="3" borderId="24" xfId="8" applyFont="1" applyFill="1" applyBorder="1"/>
    <xf numFmtId="0" fontId="3" fillId="3" borderId="2" xfId="8" applyFont="1" applyFill="1" applyBorder="1"/>
    <xf numFmtId="0" fontId="3" fillId="3" borderId="4" xfId="8" applyFont="1" applyFill="1" applyBorder="1"/>
    <xf numFmtId="0" fontId="3" fillId="3" borderId="24" xfId="8" applyFont="1" applyFill="1" applyBorder="1" applyAlignment="1">
      <alignment horizontal="center"/>
    </xf>
    <xf numFmtId="0" fontId="3" fillId="3" borderId="25" xfId="8" applyFont="1" applyFill="1" applyBorder="1"/>
    <xf numFmtId="0" fontId="3" fillId="3" borderId="5" xfId="8" applyFont="1" applyFill="1" applyBorder="1"/>
    <xf numFmtId="0" fontId="3" fillId="3" borderId="6" xfId="8" applyFont="1" applyFill="1" applyBorder="1"/>
    <xf numFmtId="0" fontId="3" fillId="3" borderId="25" xfId="8" applyFont="1" applyFill="1" applyBorder="1" applyAlignment="1">
      <alignment horizontal="center"/>
    </xf>
    <xf numFmtId="0" fontId="3" fillId="3" borderId="26" xfId="8" applyFont="1" applyFill="1" applyBorder="1" applyAlignment="1">
      <alignment horizontal="center"/>
    </xf>
    <xf numFmtId="16" fontId="3" fillId="3" borderId="26" xfId="8" quotePrefix="1" applyNumberFormat="1" applyFont="1" applyFill="1" applyBorder="1" applyAlignment="1">
      <alignment horizontal="center"/>
    </xf>
    <xf numFmtId="0" fontId="30" fillId="3" borderId="26" xfId="8" applyFont="1" applyFill="1" applyBorder="1"/>
    <xf numFmtId="0" fontId="3" fillId="3" borderId="0" xfId="8" applyFont="1" applyFill="1" applyBorder="1"/>
    <xf numFmtId="6" fontId="30" fillId="3" borderId="0" xfId="8" applyNumberFormat="1" applyFont="1" applyFill="1" applyBorder="1" applyAlignment="1">
      <alignment horizontal="center"/>
    </xf>
    <xf numFmtId="0" fontId="30" fillId="3" borderId="0" xfId="8" applyFont="1" applyFill="1" applyBorder="1" applyAlignment="1">
      <alignment horizontal="center"/>
    </xf>
    <xf numFmtId="0" fontId="22" fillId="3" borderId="0" xfId="8" applyFont="1" applyFill="1" applyBorder="1"/>
    <xf numFmtId="0" fontId="3" fillId="3" borderId="0" xfId="8" applyFont="1" applyFill="1" applyBorder="1" applyAlignment="1">
      <alignment horizontal="center"/>
    </xf>
    <xf numFmtId="165" fontId="3" fillId="3" borderId="0" xfId="3" applyNumberFormat="1" applyFont="1" applyFill="1" applyBorder="1"/>
    <xf numFmtId="164" fontId="3" fillId="3" borderId="0" xfId="8" applyNumberFormat="1" applyFont="1" applyFill="1" applyBorder="1"/>
    <xf numFmtId="168" fontId="3" fillId="3" borderId="0" xfId="3" applyNumberFormat="1" applyFont="1" applyFill="1" applyBorder="1"/>
    <xf numFmtId="0" fontId="36" fillId="0" borderId="0" xfId="8"/>
    <xf numFmtId="10" fontId="3" fillId="3" borderId="0" xfId="15" applyNumberFormat="1" applyFont="1" applyFill="1" applyBorder="1"/>
    <xf numFmtId="165" fontId="3" fillId="3" borderId="0" xfId="8" applyNumberFormat="1" applyFont="1" applyFill="1" applyBorder="1"/>
    <xf numFmtId="10" fontId="30" fillId="3" borderId="0" xfId="8" applyNumberFormat="1" applyFont="1" applyFill="1" applyBorder="1"/>
    <xf numFmtId="10" fontId="3" fillId="3" borderId="0" xfId="8" applyNumberFormat="1" applyFont="1" applyFill="1" applyBorder="1"/>
    <xf numFmtId="165" fontId="3" fillId="3" borderId="14" xfId="3" applyNumberFormat="1" applyFont="1" applyFill="1" applyBorder="1"/>
    <xf numFmtId="168" fontId="3" fillId="3" borderId="14" xfId="3" applyNumberFormat="1" applyFont="1" applyFill="1" applyBorder="1"/>
    <xf numFmtId="43" fontId="3" fillId="3" borderId="0" xfId="3" applyFont="1" applyFill="1" applyBorder="1"/>
    <xf numFmtId="0" fontId="36" fillId="0" borderId="0" xfId="8" applyBorder="1"/>
    <xf numFmtId="0" fontId="0" fillId="0" borderId="0" xfId="0" applyBorder="1"/>
    <xf numFmtId="43" fontId="3" fillId="3" borderId="0" xfId="3" applyNumberFormat="1" applyFont="1" applyFill="1" applyBorder="1"/>
    <xf numFmtId="0" fontId="5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1" xfId="0" applyFont="1" applyBorder="1" applyAlignment="1">
      <alignment horizontal="center"/>
    </xf>
    <xf numFmtId="43" fontId="30" fillId="3" borderId="0" xfId="8" applyNumberFormat="1" applyFont="1" applyFill="1" applyBorder="1"/>
    <xf numFmtId="0" fontId="1" fillId="0" borderId="14" xfId="7" quotePrefix="1" applyBorder="1" applyAlignment="1">
      <alignment horizontal="center"/>
    </xf>
    <xf numFmtId="0" fontId="1" fillId="0" borderId="14" xfId="7" applyFont="1" applyBorder="1" applyAlignment="1">
      <alignment horizontal="center"/>
    </xf>
    <xf numFmtId="0" fontId="1" fillId="0" borderId="0" xfId="7" applyFont="1" applyAlignment="1">
      <alignment horizontal="center"/>
    </xf>
    <xf numFmtId="0" fontId="1" fillId="0" borderId="0" xfId="7" applyFont="1" applyBorder="1" applyAlignment="1">
      <alignment horizontal="center"/>
    </xf>
    <xf numFmtId="0" fontId="1" fillId="0" borderId="0" xfId="7" applyFont="1" applyBorder="1"/>
    <xf numFmtId="37" fontId="1" fillId="0" borderId="0" xfId="7" applyNumberFormat="1"/>
    <xf numFmtId="37" fontId="1" fillId="0" borderId="0" xfId="7" applyNumberFormat="1" applyBorder="1"/>
    <xf numFmtId="37" fontId="1" fillId="0" borderId="0" xfId="7" applyNumberFormat="1" applyAlignment="1">
      <alignment horizontal="right"/>
    </xf>
    <xf numFmtId="37" fontId="1" fillId="0" borderId="0" xfId="7" applyNumberFormat="1" applyAlignment="1"/>
    <xf numFmtId="37" fontId="1" fillId="0" borderId="0" xfId="7" applyNumberFormat="1" applyAlignment="1">
      <alignment horizontal="center"/>
    </xf>
    <xf numFmtId="37" fontId="1" fillId="0" borderId="0" xfId="7" applyNumberFormat="1" applyBorder="1" applyAlignment="1"/>
    <xf numFmtId="37" fontId="1" fillId="0" borderId="14" xfId="7" applyNumberFormat="1" applyBorder="1"/>
    <xf numFmtId="0" fontId="1" fillId="0" borderId="0" xfId="7" quotePrefix="1" applyAlignment="1">
      <alignment horizontal="left"/>
    </xf>
    <xf numFmtId="37" fontId="1" fillId="0" borderId="0" xfId="7" applyNumberFormat="1" applyFont="1"/>
    <xf numFmtId="37" fontId="1" fillId="0" borderId="0" xfId="7" applyNumberFormat="1" applyFont="1" applyBorder="1"/>
    <xf numFmtId="42" fontId="1" fillId="0" borderId="0" xfId="7" applyNumberFormat="1"/>
    <xf numFmtId="37" fontId="1" fillId="0" borderId="0" xfId="7" quotePrefix="1" applyNumberFormat="1"/>
    <xf numFmtId="37" fontId="1" fillId="0" borderId="0" xfId="2" applyNumberFormat="1" applyBorder="1"/>
    <xf numFmtId="37" fontId="1" fillId="0" borderId="0" xfId="2" applyNumberFormat="1"/>
    <xf numFmtId="37" fontId="1" fillId="0" borderId="14" xfId="2" applyNumberFormat="1" applyBorder="1"/>
    <xf numFmtId="37" fontId="1" fillId="0" borderId="27" xfId="2" applyNumberFormat="1" applyBorder="1"/>
    <xf numFmtId="44" fontId="1" fillId="0" borderId="0" xfId="7" applyNumberFormat="1"/>
    <xf numFmtId="165" fontId="1" fillId="0" borderId="0" xfId="2" applyNumberFormat="1"/>
    <xf numFmtId="167" fontId="1" fillId="0" borderId="0" xfId="7" applyNumberFormat="1"/>
    <xf numFmtId="44" fontId="1" fillId="0" borderId="0" xfId="7" applyNumberFormat="1" applyBorder="1"/>
    <xf numFmtId="43" fontId="1" fillId="0" borderId="0" xfId="7" applyNumberFormat="1"/>
    <xf numFmtId="0" fontId="1" fillId="0" borderId="0" xfId="5"/>
    <xf numFmtId="0" fontId="1" fillId="0" borderId="0" xfId="5" applyFont="1"/>
    <xf numFmtId="0" fontId="13" fillId="0" borderId="0" xfId="5" applyFont="1"/>
    <xf numFmtId="0" fontId="1" fillId="0" borderId="0" xfId="5" quotePrefix="1" applyFont="1" applyAlignment="1">
      <alignment horizontal="left"/>
    </xf>
    <xf numFmtId="0" fontId="14" fillId="0" borderId="0" xfId="5" applyFont="1"/>
    <xf numFmtId="2" fontId="9" fillId="0" borderId="0" xfId="5" applyNumberFormat="1" applyFont="1" applyAlignment="1">
      <alignment horizontal="centerContinuous"/>
    </xf>
    <xf numFmtId="2" fontId="3" fillId="0" borderId="0" xfId="5" applyNumberFormat="1" applyFont="1" applyAlignment="1">
      <alignment horizontal="centerContinuous"/>
    </xf>
    <xf numFmtId="0" fontId="32" fillId="0" borderId="0" xfId="5" applyFont="1" applyAlignment="1">
      <alignment horizontal="center"/>
    </xf>
    <xf numFmtId="0" fontId="1" fillId="0" borderId="0" xfId="5" applyBorder="1" applyAlignment="1">
      <alignment horizontal="center"/>
    </xf>
    <xf numFmtId="0" fontId="33" fillId="0" borderId="0" xfId="5" applyFont="1" applyBorder="1" applyAlignment="1">
      <alignment horizontal="centerContinuous"/>
    </xf>
    <xf numFmtId="0" fontId="1" fillId="0" borderId="28" xfId="5" applyBorder="1" applyAlignment="1">
      <alignment horizontal="centerContinuous"/>
    </xf>
    <xf numFmtId="0" fontId="1" fillId="0" borderId="29" xfId="5" applyBorder="1" applyAlignment="1">
      <alignment horizontal="centerContinuous"/>
    </xf>
    <xf numFmtId="0" fontId="1" fillId="0" borderId="30" xfId="5" applyBorder="1" applyAlignment="1">
      <alignment horizontal="centerContinuous"/>
    </xf>
    <xf numFmtId="0" fontId="1" fillId="0" borderId="0" xfId="5" applyAlignment="1">
      <alignment horizontal="center"/>
    </xf>
    <xf numFmtId="0" fontId="1" fillId="0" borderId="0" xfId="5" quotePrefix="1" applyAlignment="1">
      <alignment horizontal="center"/>
    </xf>
    <xf numFmtId="0" fontId="33" fillId="0" borderId="0" xfId="5" applyFont="1" applyAlignment="1">
      <alignment horizontal="center"/>
    </xf>
    <xf numFmtId="0" fontId="1" fillId="0" borderId="1" xfId="5" applyBorder="1" applyAlignment="1">
      <alignment horizontal="center"/>
    </xf>
    <xf numFmtId="0" fontId="33" fillId="0" borderId="0" xfId="5" applyFont="1" applyBorder="1" applyAlignment="1">
      <alignment horizontal="center"/>
    </xf>
    <xf numFmtId="0" fontId="1" fillId="0" borderId="0" xfId="5" applyBorder="1"/>
    <xf numFmtId="0" fontId="33" fillId="0" borderId="0" xfId="5" applyFont="1" applyBorder="1"/>
    <xf numFmtId="0" fontId="1" fillId="0" borderId="1" xfId="5" applyBorder="1"/>
    <xf numFmtId="165" fontId="1" fillId="5" borderId="0" xfId="2" applyNumberFormat="1" applyFill="1"/>
    <xf numFmtId="43" fontId="1" fillId="0" borderId="0" xfId="5" applyNumberFormat="1" applyAlignment="1"/>
    <xf numFmtId="165" fontId="1" fillId="0" borderId="0" xfId="5" applyNumberFormat="1"/>
    <xf numFmtId="165" fontId="33" fillId="0" borderId="0" xfId="2" applyNumberFormat="1" applyFont="1"/>
    <xf numFmtId="165" fontId="1" fillId="5" borderId="0" xfId="2" applyNumberFormat="1" applyFont="1" applyFill="1"/>
    <xf numFmtId="43" fontId="1" fillId="0" borderId="0" xfId="5" applyNumberFormat="1" applyAlignment="1">
      <alignment horizontal="center"/>
    </xf>
    <xf numFmtId="165" fontId="1" fillId="0" borderId="0" xfId="2" applyNumberFormat="1" applyFont="1"/>
    <xf numFmtId="0" fontId="33" fillId="0" borderId="0" xfId="5" applyFont="1"/>
    <xf numFmtId="41" fontId="1" fillId="0" borderId="0" xfId="5" applyNumberFormat="1"/>
    <xf numFmtId="165" fontId="33" fillId="0" borderId="0" xfId="5" applyNumberFormat="1" applyFont="1"/>
    <xf numFmtId="0" fontId="1" fillId="5" borderId="2" xfId="5" applyFill="1" applyBorder="1"/>
    <xf numFmtId="0" fontId="1" fillId="5" borderId="4" xfId="5" applyFill="1" applyBorder="1"/>
    <xf numFmtId="0" fontId="1" fillId="5" borderId="5" xfId="5" applyFill="1" applyBorder="1"/>
    <xf numFmtId="165" fontId="1" fillId="5" borderId="6" xfId="2" applyNumberFormat="1" applyFill="1" applyBorder="1"/>
    <xf numFmtId="0" fontId="1" fillId="5" borderId="13" xfId="5" applyFill="1" applyBorder="1"/>
    <xf numFmtId="0" fontId="1" fillId="5" borderId="15" xfId="5" applyFill="1" applyBorder="1"/>
    <xf numFmtId="0" fontId="3" fillId="0" borderId="0" xfId="5" applyFont="1"/>
    <xf numFmtId="0" fontId="9" fillId="0" borderId="0" xfId="5" applyFont="1" applyAlignment="1"/>
    <xf numFmtId="0" fontId="9" fillId="0" borderId="0" xfId="5" applyFont="1" applyAlignment="1">
      <alignment horizontal="center"/>
    </xf>
    <xf numFmtId="0" fontId="1" fillId="0" borderId="0" xfId="5" applyAlignment="1"/>
    <xf numFmtId="0" fontId="13" fillId="0" borderId="0" xfId="5" applyFont="1" applyAlignment="1">
      <alignment horizontal="centerContinuous"/>
    </xf>
    <xf numFmtId="0" fontId="13" fillId="0" borderId="0" xfId="5" applyFont="1" applyAlignment="1">
      <alignment horizontal="center"/>
    </xf>
    <xf numFmtId="0" fontId="12" fillId="0" borderId="0" xfId="5" applyFont="1"/>
    <xf numFmtId="0" fontId="12" fillId="0" borderId="0" xfId="5" applyFont="1" applyAlignment="1">
      <alignment horizontal="center"/>
    </xf>
    <xf numFmtId="0" fontId="12" fillId="0" borderId="1" xfId="5" applyFont="1" applyBorder="1" applyAlignment="1">
      <alignment horizontal="centerContinuous"/>
    </xf>
    <xf numFmtId="0" fontId="12" fillId="0" borderId="1" xfId="5" applyFont="1" applyBorder="1" applyAlignment="1">
      <alignment horizontal="center"/>
    </xf>
    <xf numFmtId="43" fontId="12" fillId="0" borderId="0" xfId="5" applyNumberFormat="1" applyFont="1"/>
    <xf numFmtId="165" fontId="12" fillId="0" borderId="0" xfId="5" applyNumberFormat="1" applyFont="1"/>
    <xf numFmtId="43" fontId="12" fillId="6" borderId="23" xfId="5" applyNumberFormat="1" applyFont="1" applyFill="1" applyBorder="1"/>
    <xf numFmtId="43" fontId="1" fillId="0" borderId="0" xfId="5" applyNumberFormat="1"/>
    <xf numFmtId="43" fontId="12" fillId="7" borderId="23" xfId="5" applyNumberFormat="1" applyFont="1" applyFill="1" applyBorder="1"/>
    <xf numFmtId="0" fontId="30" fillId="0" borderId="0" xfId="5" applyFont="1" applyAlignment="1">
      <alignment horizontal="centerContinuous"/>
    </xf>
    <xf numFmtId="0" fontId="1" fillId="0" borderId="0" xfId="5" applyFont="1" applyAlignment="1">
      <alignment horizontal="centerContinuous"/>
    </xf>
    <xf numFmtId="0" fontId="16" fillId="0" borderId="0" xfId="5" applyFont="1" applyAlignment="1">
      <alignment horizontal="centerContinuous"/>
    </xf>
    <xf numFmtId="0" fontId="15" fillId="0" borderId="0" xfId="5" applyFont="1" applyAlignment="1">
      <alignment horizontal="centerContinuous"/>
    </xf>
    <xf numFmtId="0" fontId="1" fillId="0" borderId="0" xfId="5" applyFont="1" applyAlignment="1">
      <alignment horizontal="center"/>
    </xf>
    <xf numFmtId="165" fontId="30" fillId="0" borderId="0" xfId="2" applyNumberFormat="1" applyFont="1"/>
    <xf numFmtId="168" fontId="30" fillId="0" borderId="0" xfId="2" applyNumberFormat="1" applyFont="1"/>
    <xf numFmtId="10" fontId="30" fillId="0" borderId="0" xfId="14" applyNumberFormat="1" applyFont="1"/>
    <xf numFmtId="0" fontId="0" fillId="0" borderId="3" xfId="0" applyBorder="1"/>
    <xf numFmtId="0" fontId="13" fillId="0" borderId="3" xfId="7" applyFont="1" applyBorder="1"/>
    <xf numFmtId="0" fontId="15" fillId="0" borderId="3" xfId="7" applyFont="1" applyBorder="1"/>
    <xf numFmtId="165" fontId="1" fillId="0" borderId="0" xfId="1" applyNumberFormat="1" applyFont="1"/>
    <xf numFmtId="0" fontId="20" fillId="3" borderId="0" xfId="0" applyFont="1" applyFill="1" applyAlignment="1">
      <alignment horizontal="center"/>
    </xf>
    <xf numFmtId="0" fontId="26" fillId="0" borderId="0" xfId="7" applyFont="1" applyAlignment="1">
      <alignment horizontal="center"/>
    </xf>
    <xf numFmtId="0" fontId="13" fillId="0" borderId="0" xfId="7" applyFont="1" applyAlignment="1">
      <alignment horizontal="center"/>
    </xf>
    <xf numFmtId="0" fontId="21" fillId="3" borderId="19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0" fontId="21" fillId="3" borderId="22" xfId="0" applyFont="1" applyFill="1" applyBorder="1" applyAlignment="1">
      <alignment horizontal="center"/>
    </xf>
    <xf numFmtId="0" fontId="18" fillId="3" borderId="5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0" fontId="18" fillId="3" borderId="6" xfId="0" applyFont="1" applyFill="1" applyBorder="1" applyAlignment="1">
      <alignment horizontal="center"/>
    </xf>
    <xf numFmtId="0" fontId="19" fillId="3" borderId="5" xfId="0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0" fontId="19" fillId="3" borderId="6" xfId="0" applyFont="1" applyFill="1" applyBorder="1" applyAlignment="1">
      <alignment horizontal="center"/>
    </xf>
    <xf numFmtId="0" fontId="20" fillId="3" borderId="19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center"/>
    </xf>
    <xf numFmtId="0" fontId="20" fillId="3" borderId="22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9" fillId="0" borderId="0" xfId="7" applyFont="1" applyAlignment="1">
      <alignment horizontal="center"/>
    </xf>
    <xf numFmtId="0" fontId="16" fillId="0" borderId="0" xfId="7" applyFont="1" applyAlignment="1">
      <alignment horizontal="center"/>
    </xf>
    <xf numFmtId="0" fontId="3" fillId="0" borderId="16" xfId="7" applyFont="1" applyBorder="1" applyAlignment="1">
      <alignment horizontal="center"/>
    </xf>
    <xf numFmtId="0" fontId="3" fillId="0" borderId="17" xfId="7" applyFont="1" applyBorder="1" applyAlignment="1">
      <alignment horizontal="center"/>
    </xf>
    <xf numFmtId="0" fontId="3" fillId="0" borderId="19" xfId="7" applyFont="1" applyBorder="1" applyAlignment="1">
      <alignment horizontal="center"/>
    </xf>
    <xf numFmtId="0" fontId="3" fillId="0" borderId="0" xfId="7" applyFont="1" applyBorder="1" applyAlignment="1">
      <alignment horizontal="center"/>
    </xf>
    <xf numFmtId="0" fontId="3" fillId="0" borderId="22" xfId="7" applyFont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3" fillId="3" borderId="13" xfId="8" applyFont="1" applyFill="1" applyBorder="1" applyAlignment="1">
      <alignment horizontal="center"/>
    </xf>
    <xf numFmtId="0" fontId="3" fillId="3" borderId="15" xfId="8" applyFont="1" applyFill="1" applyBorder="1" applyAlignment="1">
      <alignment horizontal="center"/>
    </xf>
    <xf numFmtId="0" fontId="20" fillId="3" borderId="5" xfId="8" applyFont="1" applyFill="1" applyBorder="1" applyAlignment="1">
      <alignment horizontal="center"/>
    </xf>
    <xf numFmtId="0" fontId="20" fillId="3" borderId="0" xfId="8" applyFont="1" applyFill="1" applyBorder="1" applyAlignment="1">
      <alignment horizontal="center"/>
    </xf>
    <xf numFmtId="0" fontId="3" fillId="3" borderId="5" xfId="8" applyFont="1" applyFill="1" applyBorder="1" applyAlignment="1">
      <alignment horizontal="center"/>
    </xf>
    <xf numFmtId="0" fontId="3" fillId="3" borderId="0" xfId="8" applyFont="1" applyFill="1" applyBorder="1" applyAlignment="1">
      <alignment horizontal="center"/>
    </xf>
    <xf numFmtId="0" fontId="7" fillId="3" borderId="5" xfId="8" applyFont="1" applyFill="1" applyBorder="1" applyAlignment="1">
      <alignment horizontal="center"/>
    </xf>
    <xf numFmtId="0" fontId="7" fillId="3" borderId="0" xfId="8" applyFont="1" applyFill="1" applyBorder="1" applyAlignment="1">
      <alignment horizontal="center"/>
    </xf>
    <xf numFmtId="0" fontId="31" fillId="3" borderId="0" xfId="8" applyFont="1" applyFill="1" applyBorder="1" applyAlignment="1">
      <alignment horizontal="center"/>
    </xf>
    <xf numFmtId="0" fontId="3" fillId="0" borderId="0" xfId="7" applyFont="1" applyAlignment="1">
      <alignment horizontal="center"/>
    </xf>
    <xf numFmtId="0" fontId="1" fillId="0" borderId="0" xfId="7" applyAlignment="1">
      <alignment horizontal="center"/>
    </xf>
    <xf numFmtId="2" fontId="9" fillId="0" borderId="0" xfId="5" applyNumberFormat="1" applyFont="1" applyAlignment="1">
      <alignment horizontal="center"/>
    </xf>
    <xf numFmtId="2" fontId="3" fillId="0" borderId="0" xfId="5" applyNumberFormat="1" applyFont="1" applyAlignment="1">
      <alignment horizontal="center"/>
    </xf>
    <xf numFmtId="0" fontId="1" fillId="0" borderId="28" xfId="5" applyBorder="1" applyAlignment="1">
      <alignment horizontal="center"/>
    </xf>
    <xf numFmtId="0" fontId="1" fillId="0" borderId="29" xfId="5" applyBorder="1" applyAlignment="1">
      <alignment horizontal="center"/>
    </xf>
    <xf numFmtId="0" fontId="1" fillId="0" borderId="30" xfId="5" applyBorder="1" applyAlignment="1">
      <alignment horizontal="center"/>
    </xf>
    <xf numFmtId="0" fontId="9" fillId="0" borderId="0" xfId="5" applyFont="1" applyAlignment="1">
      <alignment horizontal="center"/>
    </xf>
    <xf numFmtId="0" fontId="15" fillId="0" borderId="0" xfId="5" applyFont="1" applyAlignment="1">
      <alignment horizontal="center"/>
    </xf>
    <xf numFmtId="0" fontId="13" fillId="0" borderId="0" xfId="5" applyFont="1" applyAlignment="1">
      <alignment horizontal="center"/>
    </xf>
    <xf numFmtId="0" fontId="12" fillId="0" borderId="0" xfId="5" applyFont="1" applyAlignment="1">
      <alignment horizontal="center"/>
    </xf>
  </cellXfs>
  <cellStyles count="16">
    <cellStyle name="Comma" xfId="1" builtinId="3"/>
    <cellStyle name="Comma 2" xfId="2"/>
    <cellStyle name="Comma 3" xfId="3"/>
    <cellStyle name="Currency 2" xfId="4"/>
    <cellStyle name="Normal" xfId="0" builtinId="0"/>
    <cellStyle name="Normal 10" xfId="5"/>
    <cellStyle name="Normal 11" xfId="6"/>
    <cellStyle name="Normal 2" xfId="7"/>
    <cellStyle name="Normal 3" xfId="8"/>
    <cellStyle name="Normal 4" xfId="9"/>
    <cellStyle name="Normal 6" xfId="10"/>
    <cellStyle name="Normal 7" xfId="11"/>
    <cellStyle name="Normal 8" xfId="12"/>
    <cellStyle name="Normal 9" xfId="13"/>
    <cellStyle name="Percent 2" xfId="14"/>
    <cellStyle name="Percent 3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3" Type="http://schemas.openxmlformats.org/officeDocument/2006/relationships/chartsheet" Target="chartsheets/sheet2.xml"/><Relationship Id="rId21" Type="http://schemas.openxmlformats.org/officeDocument/2006/relationships/theme" Target="theme/theme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14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24" Type="http://schemas.openxmlformats.org/officeDocument/2006/relationships/calcChain" Target="calcChain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Survivor Curve</a:t>
            </a:r>
          </a:p>
        </c:rich>
      </c:tx>
      <c:layout>
        <c:manualLayout>
          <c:xMode val="edge"/>
          <c:yMode val="edge"/>
          <c:x val="0.35964912280701755"/>
          <c:y val="2.72435897435897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98022286687852"/>
          <c:y val="0.15331230230836623"/>
          <c:w val="0.80738396187318651"/>
          <c:h val="0.6955138300020185"/>
        </c:manualLayout>
      </c:layout>
      <c:lineChart>
        <c:grouping val="standard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103"/>
              <c:pt idx="0">
                <c:v>0</c:v>
              </c:pt>
              <c:pt idx="1">
                <c:v>0.5</c:v>
              </c:pt>
              <c:pt idx="2">
                <c:v>1.5</c:v>
              </c:pt>
              <c:pt idx="3">
                <c:v>2.5</c:v>
              </c:pt>
              <c:pt idx="4">
                <c:v>3.5</c:v>
              </c:pt>
              <c:pt idx="5">
                <c:v>4.5</c:v>
              </c:pt>
              <c:pt idx="6">
                <c:v>5.5</c:v>
              </c:pt>
              <c:pt idx="7">
                <c:v>6.5</c:v>
              </c:pt>
              <c:pt idx="8">
                <c:v>7.5</c:v>
              </c:pt>
              <c:pt idx="9">
                <c:v>8.5</c:v>
              </c:pt>
              <c:pt idx="10">
                <c:v>9.5</c:v>
              </c:pt>
              <c:pt idx="11">
                <c:v>10.5</c:v>
              </c:pt>
              <c:pt idx="12">
                <c:v>11.5</c:v>
              </c:pt>
              <c:pt idx="13">
                <c:v>12.5</c:v>
              </c:pt>
              <c:pt idx="14">
                <c:v>13.5</c:v>
              </c:pt>
              <c:pt idx="15">
                <c:v>14.5</c:v>
              </c:pt>
              <c:pt idx="16">
                <c:v>15.5</c:v>
              </c:pt>
              <c:pt idx="17">
                <c:v>16.5</c:v>
              </c:pt>
              <c:pt idx="18">
                <c:v>17.5</c:v>
              </c:pt>
              <c:pt idx="19">
                <c:v>18.5</c:v>
              </c:pt>
              <c:pt idx="20">
                <c:v>19.5</c:v>
              </c:pt>
              <c:pt idx="21">
                <c:v>20.5</c:v>
              </c:pt>
              <c:pt idx="22">
                <c:v>21.5</c:v>
              </c:pt>
              <c:pt idx="23">
                <c:v>22.5</c:v>
              </c:pt>
              <c:pt idx="24">
                <c:v>23.5</c:v>
              </c:pt>
              <c:pt idx="25">
                <c:v>24.5</c:v>
              </c:pt>
              <c:pt idx="26">
                <c:v>25.5</c:v>
              </c:pt>
              <c:pt idx="27">
                <c:v>26.5</c:v>
              </c:pt>
              <c:pt idx="28">
                <c:v>27.5</c:v>
              </c:pt>
              <c:pt idx="29">
                <c:v>28.5</c:v>
              </c:pt>
              <c:pt idx="30">
                <c:v>29.5</c:v>
              </c:pt>
              <c:pt idx="31">
                <c:v>30.5</c:v>
              </c:pt>
              <c:pt idx="32">
                <c:v>31.5</c:v>
              </c:pt>
              <c:pt idx="33">
                <c:v>32.5</c:v>
              </c:pt>
              <c:pt idx="34">
                <c:v>33.5</c:v>
              </c:pt>
              <c:pt idx="35">
                <c:v>34.5</c:v>
              </c:pt>
              <c:pt idx="36">
                <c:v>35.5</c:v>
              </c:pt>
              <c:pt idx="37">
                <c:v>36.5</c:v>
              </c:pt>
              <c:pt idx="38">
                <c:v>37.5</c:v>
              </c:pt>
              <c:pt idx="39">
                <c:v>38.5</c:v>
              </c:pt>
              <c:pt idx="40">
                <c:v>39.5</c:v>
              </c:pt>
              <c:pt idx="41">
                <c:v>40.5</c:v>
              </c:pt>
              <c:pt idx="42">
                <c:v>41.5</c:v>
              </c:pt>
              <c:pt idx="43">
                <c:v>42.5</c:v>
              </c:pt>
              <c:pt idx="44">
                <c:v>43.5</c:v>
              </c:pt>
              <c:pt idx="45">
                <c:v>44.5</c:v>
              </c:pt>
              <c:pt idx="46">
                <c:v>45.5</c:v>
              </c:pt>
              <c:pt idx="47">
                <c:v>46.5</c:v>
              </c:pt>
              <c:pt idx="48">
                <c:v>47.5</c:v>
              </c:pt>
              <c:pt idx="49">
                <c:v>48.5</c:v>
              </c:pt>
              <c:pt idx="50">
                <c:v>49.5</c:v>
              </c:pt>
              <c:pt idx="51">
                <c:v>50.5</c:v>
              </c:pt>
              <c:pt idx="52">
                <c:v>51.5</c:v>
              </c:pt>
              <c:pt idx="53">
                <c:v>52.5</c:v>
              </c:pt>
              <c:pt idx="54">
                <c:v>53.5</c:v>
              </c:pt>
              <c:pt idx="55">
                <c:v>54.5</c:v>
              </c:pt>
              <c:pt idx="56">
                <c:v>55.5</c:v>
              </c:pt>
              <c:pt idx="57">
                <c:v>56.5</c:v>
              </c:pt>
              <c:pt idx="58">
                <c:v>57.5</c:v>
              </c:pt>
              <c:pt idx="59">
                <c:v>58.5</c:v>
              </c:pt>
              <c:pt idx="60">
                <c:v>59.5</c:v>
              </c:pt>
              <c:pt idx="61">
                <c:v>60.5</c:v>
              </c:pt>
              <c:pt idx="62">
                <c:v>61.5</c:v>
              </c:pt>
              <c:pt idx="63">
                <c:v>62.5</c:v>
              </c:pt>
              <c:pt idx="64">
                <c:v>63.5</c:v>
              </c:pt>
              <c:pt idx="65">
                <c:v>64.5</c:v>
              </c:pt>
              <c:pt idx="66">
                <c:v>65.5</c:v>
              </c:pt>
              <c:pt idx="67">
                <c:v>66.5</c:v>
              </c:pt>
              <c:pt idx="68">
                <c:v>67.5</c:v>
              </c:pt>
              <c:pt idx="69">
                <c:v>68.5</c:v>
              </c:pt>
              <c:pt idx="70">
                <c:v>69.5</c:v>
              </c:pt>
              <c:pt idx="71">
                <c:v>70.5</c:v>
              </c:pt>
              <c:pt idx="72">
                <c:v>71.5</c:v>
              </c:pt>
              <c:pt idx="73">
                <c:v>72.5</c:v>
              </c:pt>
              <c:pt idx="74">
                <c:v>73.5</c:v>
              </c:pt>
              <c:pt idx="75">
                <c:v>74.5</c:v>
              </c:pt>
              <c:pt idx="76">
                <c:v>75.5</c:v>
              </c:pt>
              <c:pt idx="77">
                <c:v>76.5</c:v>
              </c:pt>
              <c:pt idx="78">
                <c:v>77.5</c:v>
              </c:pt>
              <c:pt idx="79">
                <c:v>78.5</c:v>
              </c:pt>
              <c:pt idx="80">
                <c:v>79.5</c:v>
              </c:pt>
              <c:pt idx="81">
                <c:v>80.5</c:v>
              </c:pt>
              <c:pt idx="82">
                <c:v>81.5</c:v>
              </c:pt>
              <c:pt idx="83">
                <c:v>82.5</c:v>
              </c:pt>
              <c:pt idx="84">
                <c:v>83.5</c:v>
              </c:pt>
              <c:pt idx="85">
                <c:v>84.5</c:v>
              </c:pt>
              <c:pt idx="86">
                <c:v>85.5</c:v>
              </c:pt>
              <c:pt idx="87">
                <c:v>86.5</c:v>
              </c:pt>
              <c:pt idx="88">
                <c:v>87.5</c:v>
              </c:pt>
              <c:pt idx="89">
                <c:v>88.5</c:v>
              </c:pt>
              <c:pt idx="90">
                <c:v>89.5</c:v>
              </c:pt>
              <c:pt idx="91">
                <c:v>90.5</c:v>
              </c:pt>
              <c:pt idx="92">
                <c:v>91.5</c:v>
              </c:pt>
              <c:pt idx="93">
                <c:v>92.5</c:v>
              </c:pt>
              <c:pt idx="94">
                <c:v>93.5</c:v>
              </c:pt>
              <c:pt idx="95">
                <c:v>94.5</c:v>
              </c:pt>
              <c:pt idx="96">
                <c:v>95.5</c:v>
              </c:pt>
              <c:pt idx="97">
                <c:v>96.5</c:v>
              </c:pt>
              <c:pt idx="98">
                <c:v>97.5</c:v>
              </c:pt>
              <c:pt idx="99">
                <c:v>98.5</c:v>
              </c:pt>
              <c:pt idx="100">
                <c:v>99.5</c:v>
              </c:pt>
              <c:pt idx="101">
                <c:v>100.5</c:v>
              </c:pt>
              <c:pt idx="102">
                <c:v>101.5</c:v>
              </c:pt>
            </c:numLit>
          </c:cat>
          <c:val>
            <c:numLit>
              <c:formatCode>General</c:formatCode>
              <c:ptCount val="103"/>
              <c:pt idx="0">
                <c:v>100</c:v>
              </c:pt>
              <c:pt idx="1">
                <c:v>99.987499999999898</c:v>
              </c:pt>
              <c:pt idx="2">
                <c:v>99.958500000000001</c:v>
              </c:pt>
              <c:pt idx="3">
                <c:v>99.926329999999894</c:v>
              </c:pt>
              <c:pt idx="4">
                <c:v>99.888829999999899</c:v>
              </c:pt>
              <c:pt idx="5">
                <c:v>99.846000000000004</c:v>
              </c:pt>
              <c:pt idx="6">
                <c:v>99.797830000000005</c:v>
              </c:pt>
              <c:pt idx="7">
                <c:v>99.743669999999995</c:v>
              </c:pt>
              <c:pt idx="8">
                <c:v>99.6815</c:v>
              </c:pt>
              <c:pt idx="9">
                <c:v>99.612499999999898</c:v>
              </c:pt>
              <c:pt idx="10">
                <c:v>99.534999999999897</c:v>
              </c:pt>
              <c:pt idx="11">
                <c:v>99.447500000000105</c:v>
              </c:pt>
              <c:pt idx="12">
                <c:v>99.350669999999894</c:v>
              </c:pt>
              <c:pt idx="13">
                <c:v>99.243170000000006</c:v>
              </c:pt>
              <c:pt idx="14">
                <c:v>99.123499999999893</c:v>
              </c:pt>
              <c:pt idx="15">
                <c:v>98.991829999999993</c:v>
              </c:pt>
              <c:pt idx="16">
                <c:v>98.846000000000004</c:v>
              </c:pt>
              <c:pt idx="17">
                <c:v>98.6845</c:v>
              </c:pt>
              <c:pt idx="18">
                <c:v>98.509159999999895</c:v>
              </c:pt>
              <c:pt idx="19">
                <c:v>98.315829999999906</c:v>
              </c:pt>
              <c:pt idx="20">
                <c:v>98.103499999999897</c:v>
              </c:pt>
              <c:pt idx="21">
                <c:v>97.873499999999893</c:v>
              </c:pt>
              <c:pt idx="22">
                <c:v>97.621829999999903</c:v>
              </c:pt>
              <c:pt idx="23">
                <c:v>97.347999999999999</c:v>
              </c:pt>
              <c:pt idx="24">
                <c:v>97.052660000000003</c:v>
              </c:pt>
              <c:pt idx="25">
                <c:v>96.731830000000002</c:v>
              </c:pt>
              <c:pt idx="26">
                <c:v>96.384</c:v>
              </c:pt>
              <c:pt idx="27">
                <c:v>96.010670000000005</c:v>
              </c:pt>
              <c:pt idx="28">
                <c:v>95.608169999999902</c:v>
              </c:pt>
              <c:pt idx="29">
                <c:v>95.174499999999895</c:v>
              </c:pt>
              <c:pt idx="30">
                <c:v>94.710170000000005</c:v>
              </c:pt>
              <c:pt idx="31">
                <c:v>94.211830000000006</c:v>
              </c:pt>
              <c:pt idx="32">
                <c:v>93.677499999999895</c:v>
              </c:pt>
              <c:pt idx="33">
                <c:v>93.108339999999799</c:v>
              </c:pt>
              <c:pt idx="34">
                <c:v>92.5</c:v>
              </c:pt>
              <c:pt idx="35">
                <c:v>91.850499999999897</c:v>
              </c:pt>
              <c:pt idx="36">
                <c:v>91.1598299999999</c:v>
              </c:pt>
              <c:pt idx="37">
                <c:v>90.42483</c:v>
              </c:pt>
              <c:pt idx="38">
                <c:v>89.642499999999899</c:v>
              </c:pt>
              <c:pt idx="39">
                <c:v>88.813500000000005</c:v>
              </c:pt>
              <c:pt idx="40">
                <c:v>87.932670000000002</c:v>
              </c:pt>
              <c:pt idx="41">
                <c:v>86.996499999999898</c:v>
              </c:pt>
              <c:pt idx="42">
                <c:v>86.007999999999896</c:v>
              </c:pt>
              <c:pt idx="43">
                <c:v>84.959670000000003</c:v>
              </c:pt>
              <c:pt idx="44">
                <c:v>83.849000000000004</c:v>
              </c:pt>
              <c:pt idx="45">
                <c:v>82.676999999999893</c:v>
              </c:pt>
              <c:pt idx="46">
                <c:v>81.436999999999998</c:v>
              </c:pt>
              <c:pt idx="47">
                <c:v>80.125499999999903</c:v>
              </c:pt>
              <c:pt idx="48">
                <c:v>78.745500000000007</c:v>
              </c:pt>
              <c:pt idx="49">
                <c:v>77.287999999999897</c:v>
              </c:pt>
              <c:pt idx="50">
                <c:v>75.751999999999896</c:v>
              </c:pt>
              <c:pt idx="51">
                <c:v>74.14</c:v>
              </c:pt>
              <c:pt idx="52">
                <c:v>72.444999999999993</c:v>
              </c:pt>
              <c:pt idx="53">
                <c:v>70.664500000000004</c:v>
              </c:pt>
              <c:pt idx="54">
                <c:v>68.804000000000002</c:v>
              </c:pt>
              <c:pt idx="55">
                <c:v>66.858169999999902</c:v>
              </c:pt>
              <c:pt idx="56">
                <c:v>64.827999999999903</c:v>
              </c:pt>
              <c:pt idx="57">
                <c:v>62.718499999999999</c:v>
              </c:pt>
              <c:pt idx="58">
                <c:v>60.529330000000002</c:v>
              </c:pt>
              <c:pt idx="59">
                <c:v>58.264000000000003</c:v>
              </c:pt>
              <c:pt idx="60">
                <c:v>55.932000000000002</c:v>
              </c:pt>
              <c:pt idx="61">
                <c:v>53.534500000000001</c:v>
              </c:pt>
              <c:pt idx="62">
                <c:v>51.080500000000001</c:v>
              </c:pt>
              <c:pt idx="63">
                <c:v>48.58117</c:v>
              </c:pt>
              <c:pt idx="64">
                <c:v>46.0444999999999</c:v>
              </c:pt>
              <c:pt idx="65">
                <c:v>43.4819999999999</c:v>
              </c:pt>
              <c:pt idx="66">
                <c:v>40.907170000000001</c:v>
              </c:pt>
              <c:pt idx="67">
                <c:v>38.331330000000001</c:v>
              </c:pt>
              <c:pt idx="68">
                <c:v>35.770000000000003</c:v>
              </c:pt>
              <c:pt idx="69">
                <c:v>33.235340000000001</c:v>
              </c:pt>
              <c:pt idx="70">
                <c:v>30.742829999999898</c:v>
              </c:pt>
              <c:pt idx="71">
                <c:v>28.307500000000001</c:v>
              </c:pt>
              <c:pt idx="72">
                <c:v>25.9375</c:v>
              </c:pt>
              <c:pt idx="73">
                <c:v>23.649170000000002</c:v>
              </c:pt>
              <c:pt idx="74">
                <c:v>21.455499999999901</c:v>
              </c:pt>
              <c:pt idx="75">
                <c:v>19.359169999999899</c:v>
              </c:pt>
              <c:pt idx="76">
                <c:v>17.3741699999999</c:v>
              </c:pt>
              <c:pt idx="77">
                <c:v>15.507</c:v>
              </c:pt>
              <c:pt idx="78">
                <c:v>13.75567</c:v>
              </c:pt>
              <c:pt idx="79">
                <c:v>12.129</c:v>
              </c:pt>
              <c:pt idx="80">
                <c:v>10.628500000000001</c:v>
              </c:pt>
              <c:pt idx="81">
                <c:v>9.2454999999999998</c:v>
              </c:pt>
              <c:pt idx="82">
                <c:v>7.9855</c:v>
              </c:pt>
              <c:pt idx="83">
                <c:v>6.8439999999999896</c:v>
              </c:pt>
              <c:pt idx="84">
                <c:v>5.8104999999999896</c:v>
              </c:pt>
              <c:pt idx="85">
                <c:v>4.8863300000000001</c:v>
              </c:pt>
              <c:pt idx="86">
                <c:v>4.0659999999999901</c:v>
              </c:pt>
              <c:pt idx="87">
                <c:v>3.3378299999999901</c:v>
              </c:pt>
              <c:pt idx="88">
                <c:v>2.702</c:v>
              </c:pt>
              <c:pt idx="89">
                <c:v>2.1524999999999901</c:v>
              </c:pt>
              <c:pt idx="90">
                <c:v>1.6779999999999899</c:v>
              </c:pt>
              <c:pt idx="91">
                <c:v>1.2788299999999899</c:v>
              </c:pt>
              <c:pt idx="92">
                <c:v>0.94850000000000001</c:v>
              </c:pt>
              <c:pt idx="93">
                <c:v>0.67800000000000105</c:v>
              </c:pt>
              <c:pt idx="94">
                <c:v>0.46467000000000003</c:v>
              </c:pt>
              <c:pt idx="95">
                <c:v>0.30299999999999999</c:v>
              </c:pt>
              <c:pt idx="96">
                <c:v>0.18267</c:v>
              </c:pt>
              <c:pt idx="97">
                <c:v>0.10017</c:v>
              </c:pt>
              <c:pt idx="98">
                <c:v>4.8500000000000001E-2</c:v>
              </c:pt>
              <c:pt idx="99">
                <c:v>1.8329999999999898E-2</c:v>
              </c:pt>
              <c:pt idx="100">
                <c:v>5.0000000000000001E-3</c:v>
              </c:pt>
              <c:pt idx="101">
                <c:v>5.0000000000000001E-4</c:v>
              </c:pt>
              <c:pt idx="102">
                <c:v>0</c:v>
              </c:pt>
            </c:numLit>
          </c:val>
        </c:ser>
        <c:marker val="1"/>
        <c:axId val="121817344"/>
        <c:axId val="122102528"/>
      </c:lineChart>
      <c:catAx>
        <c:axId val="121817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8867016622922138"/>
              <c:y val="0.9241466451308970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5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102528"/>
        <c:crosses val="autoZero"/>
        <c:auto val="1"/>
        <c:lblAlgn val="ctr"/>
        <c:lblOffset val="100"/>
        <c:tickLblSkip val="6"/>
        <c:tickMarkSkip val="1"/>
      </c:catAx>
      <c:valAx>
        <c:axId val="122102528"/>
        <c:scaling>
          <c:orientation val="minMax"/>
          <c:max val="100"/>
        </c:scaling>
        <c:axPos val="l"/>
        <c:majorGridlines>
          <c:spPr>
            <a:ln w="3175">
              <a:solidFill>
                <a:srgbClr val="99CC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Surviving</a:t>
                </a:r>
              </a:p>
            </c:rich>
          </c:tx>
          <c:layout>
            <c:manualLayout>
              <c:xMode val="edge"/>
              <c:yMode val="edge"/>
              <c:x val="2.4122807017543858E-2"/>
              <c:y val="0.3413466585907530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8173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chemeClr val="accent1">
        <a:lumMod val="40000"/>
        <a:lumOff val="60000"/>
      </a:schemeClr>
    </a:solidFill>
    <a:ln w="9525">
      <a:solidFill>
        <a:srgbClr val="00000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Forecast of the Availability of Natural</a:t>
            </a:r>
            <a:r>
              <a:rPr lang="en-US" baseline="0"/>
              <a:t> Gas</a:t>
            </a:r>
          </a:p>
          <a:p>
            <a:pPr>
              <a:defRPr/>
            </a:pPr>
            <a:r>
              <a:rPr lang="en-US" baseline="0"/>
              <a:t>Midcontinent Area </a:t>
            </a:r>
            <a:endParaRPr lang="en-US"/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3229744728080197E-2"/>
          <c:y val="0.15171288743882602"/>
          <c:w val="0.8801331853496096"/>
          <c:h val="0.73572593800979091"/>
        </c:manualLayout>
      </c:layout>
      <c:areaChart>
        <c:grouping val="stacked"/>
        <c:ser>
          <c:idx val="1"/>
          <c:order val="0"/>
          <c:spPr>
            <a:solidFill>
              <a:schemeClr val="accent6">
                <a:lumMod val="60000"/>
                <a:lumOff val="40000"/>
              </a:schemeClr>
            </a:solidFill>
          </c:spPr>
          <c:cat>
            <c:numLit>
              <c:formatCode>General</c:formatCode>
              <c:ptCount val="3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  <c:pt idx="15">
                <c:v>2022</c:v>
              </c:pt>
              <c:pt idx="16">
                <c:v>2023</c:v>
              </c:pt>
              <c:pt idx="17">
                <c:v>2024</c:v>
              </c:pt>
              <c:pt idx="18">
                <c:v>2025</c:v>
              </c:pt>
              <c:pt idx="19">
                <c:v>2026</c:v>
              </c:pt>
              <c:pt idx="20">
                <c:v>2027</c:v>
              </c:pt>
              <c:pt idx="21">
                <c:v>2028</c:v>
              </c:pt>
              <c:pt idx="22">
                <c:v>2029</c:v>
              </c:pt>
              <c:pt idx="23">
                <c:v>2030</c:v>
              </c:pt>
              <c:pt idx="24">
                <c:v>2031</c:v>
              </c:pt>
              <c:pt idx="25">
                <c:v>2032</c:v>
              </c:pt>
              <c:pt idx="26">
                <c:v>2033</c:v>
              </c:pt>
              <c:pt idx="27">
                <c:v>2034</c:v>
              </c:pt>
              <c:pt idx="28">
                <c:v>2035</c:v>
              </c:pt>
              <c:pt idx="29">
                <c:v>2036</c:v>
              </c:pt>
            </c:numLit>
          </c:cat>
          <c:val>
            <c:numLit>
              <c:formatCode>General</c:formatCode>
              <c:ptCount val="30"/>
              <c:pt idx="0">
                <c:v>2381.88</c:v>
              </c:pt>
              <c:pt idx="1">
                <c:v>2191.3296</c:v>
              </c:pt>
              <c:pt idx="2">
                <c:v>2016.02323199999</c:v>
              </c:pt>
              <c:pt idx="3">
                <c:v>1854.74137344</c:v>
              </c:pt>
              <c:pt idx="4">
                <c:v>1706.3620635647901</c:v>
              </c:pt>
              <c:pt idx="5">
                <c:v>1569.85309847961</c:v>
              </c:pt>
              <c:pt idx="6">
                <c:v>1444.2648506012499</c:v>
              </c:pt>
              <c:pt idx="7">
                <c:v>1328.72366255315</c:v>
              </c:pt>
              <c:pt idx="8">
                <c:v>1222.4257695489</c:v>
              </c:pt>
              <c:pt idx="9">
                <c:v>1124.63170798498</c:v>
              </c:pt>
              <c:pt idx="10">
                <c:v>1034.66117134619</c:v>
              </c:pt>
              <c:pt idx="11">
                <c:v>951.88827763849099</c:v>
              </c:pt>
              <c:pt idx="12">
                <c:v>875.73721542740998</c:v>
              </c:pt>
              <c:pt idx="13">
                <c:v>805.67823819321802</c:v>
              </c:pt>
              <c:pt idx="14">
                <c:v>741.22397913776194</c:v>
              </c:pt>
              <c:pt idx="15">
                <c:v>681.92606080673897</c:v>
              </c:pt>
              <c:pt idx="16">
                <c:v>627.37197594220004</c:v>
              </c:pt>
              <c:pt idx="17">
                <c:v>577.182217866825</c:v>
              </c:pt>
              <c:pt idx="18">
                <c:v>531.00764043747802</c:v>
              </c:pt>
              <c:pt idx="19">
                <c:v>488.52702920247998</c:v>
              </c:pt>
              <c:pt idx="20">
                <c:v>449.44486686628102</c:v>
              </c:pt>
              <c:pt idx="21">
                <c:v>413.48927751697897</c:v>
              </c:pt>
              <c:pt idx="22">
                <c:v>380.41013531561998</c:v>
              </c:pt>
              <c:pt idx="23">
                <c:v>349.97732449037102</c:v>
              </c:pt>
              <c:pt idx="24">
                <c:v>321.97913853114102</c:v>
              </c:pt>
              <c:pt idx="25">
                <c:v>296.22080744865002</c:v>
              </c:pt>
              <c:pt idx="26">
                <c:v>272.52314285275799</c:v>
              </c:pt>
              <c:pt idx="27">
                <c:v>250.72129142453699</c:v>
              </c:pt>
              <c:pt idx="28">
                <c:v>230.66358811057401</c:v>
              </c:pt>
              <c:pt idx="29">
                <c:v>212.210501061728</c:v>
              </c:pt>
            </c:numLit>
          </c:val>
        </c:ser>
        <c:ser>
          <c:idx val="2"/>
          <c:order val="1"/>
          <c:spPr>
            <a:solidFill>
              <a:srgbClr val="00B0F0"/>
            </a:solidFill>
          </c:spPr>
          <c:cat>
            <c:numLit>
              <c:formatCode>General</c:formatCode>
              <c:ptCount val="3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  <c:pt idx="15">
                <c:v>2022</c:v>
              </c:pt>
              <c:pt idx="16">
                <c:v>2023</c:v>
              </c:pt>
              <c:pt idx="17">
                <c:v>2024</c:v>
              </c:pt>
              <c:pt idx="18">
                <c:v>2025</c:v>
              </c:pt>
              <c:pt idx="19">
                <c:v>2026</c:v>
              </c:pt>
              <c:pt idx="20">
                <c:v>2027</c:v>
              </c:pt>
              <c:pt idx="21">
                <c:v>2028</c:v>
              </c:pt>
              <c:pt idx="22">
                <c:v>2029</c:v>
              </c:pt>
              <c:pt idx="23">
                <c:v>2030</c:v>
              </c:pt>
              <c:pt idx="24">
                <c:v>2031</c:v>
              </c:pt>
              <c:pt idx="25">
                <c:v>2032</c:v>
              </c:pt>
              <c:pt idx="26">
                <c:v>2033</c:v>
              </c:pt>
              <c:pt idx="27">
                <c:v>2034</c:v>
              </c:pt>
              <c:pt idx="28">
                <c:v>2035</c:v>
              </c:pt>
              <c:pt idx="29">
                <c:v>2036</c:v>
              </c:pt>
            </c:numLit>
          </c:cat>
          <c:val>
            <c:numLit>
              <c:formatCode>General</c:formatCode>
              <c:ptCount val="30"/>
              <c:pt idx="0">
                <c:v>540.41420696146702</c:v>
              </c:pt>
              <c:pt idx="1">
                <c:v>1316.31010651457</c:v>
              </c:pt>
              <c:pt idx="2">
                <c:v>1853.4688062052001</c:v>
              </c:pt>
              <c:pt idx="3">
                <c:v>2283.6298335938</c:v>
              </c:pt>
              <c:pt idx="4">
                <c:v>2602.6695461373201</c:v>
              </c:pt>
              <c:pt idx="5">
                <c:v>2863.1101278054998</c:v>
              </c:pt>
              <c:pt idx="6">
                <c:v>3076.2373371372901</c:v>
              </c:pt>
              <c:pt idx="7">
                <c:v>3258.9798119411298</c:v>
              </c:pt>
              <c:pt idx="8">
                <c:v>3393.1067115002402</c:v>
              </c:pt>
              <c:pt idx="9">
                <c:v>3489.90379435358</c:v>
              </c:pt>
              <c:pt idx="10">
                <c:v>3517.9011568829001</c:v>
              </c:pt>
              <c:pt idx="11">
                <c:v>3460.0399409889601</c:v>
              </c:pt>
              <c:pt idx="12">
                <c:v>3347.4124114465499</c:v>
              </c:pt>
              <c:pt idx="13">
                <c:v>3203.2919727011999</c:v>
              </c:pt>
              <c:pt idx="14">
                <c:v>3040.11696308602</c:v>
              </c:pt>
              <c:pt idx="15">
                <c:v>2865.6527527755302</c:v>
              </c:pt>
              <c:pt idx="16">
                <c:v>2685.3906415821998</c:v>
              </c:pt>
              <c:pt idx="17">
                <c:v>2503.0357065743501</c:v>
              </c:pt>
              <c:pt idx="18">
                <c:v>2327.7173200555399</c:v>
              </c:pt>
              <c:pt idx="19">
                <c:v>2162.4214020838499</c:v>
              </c:pt>
              <c:pt idx="20">
                <c:v>2003.2374526425999</c:v>
              </c:pt>
              <c:pt idx="21">
                <c:v>1852.61445171334</c:v>
              </c:pt>
              <c:pt idx="22">
                <c:v>1710.80317691698</c:v>
              </c:pt>
              <c:pt idx="23">
                <c:v>1577.1828962218899</c:v>
              </c:pt>
              <c:pt idx="24">
                <c:v>1451.5422049085</c:v>
              </c:pt>
              <c:pt idx="25">
                <c:v>1333.43039814753</c:v>
              </c:pt>
              <c:pt idx="26">
                <c:v>1222.4201382108199</c:v>
              </c:pt>
              <c:pt idx="27">
                <c:v>1118.0617109976199</c:v>
              </c:pt>
              <c:pt idx="28">
                <c:v>1021.6649409799001</c:v>
              </c:pt>
              <c:pt idx="29">
                <c:v>932.45536581989802</c:v>
              </c:pt>
            </c:numLit>
          </c:val>
        </c:ser>
        <c:axId val="122686464"/>
        <c:axId val="122708736"/>
      </c:areaChart>
      <c:catAx>
        <c:axId val="122686464"/>
        <c:scaling>
          <c:orientation val="minMax"/>
        </c:scaling>
        <c:axPos val="b"/>
        <c:numFmt formatCode="General" sourceLinked="1"/>
        <c:majorTickMark val="none"/>
        <c:tickLblPos val="nextTo"/>
        <c:crossAx val="122708736"/>
        <c:crosses val="autoZero"/>
        <c:auto val="1"/>
        <c:lblAlgn val="ctr"/>
        <c:lblOffset val="100"/>
      </c:catAx>
      <c:valAx>
        <c:axId val="122708736"/>
        <c:scaling>
          <c:orientation val="minMax"/>
        </c:scaling>
        <c:axPos val="l"/>
        <c:majorGridlines>
          <c:spPr>
            <a:ln>
              <a:solidFill>
                <a:srgbClr val="1F497D">
                  <a:lumMod val="20000"/>
                  <a:lumOff val="80000"/>
                </a:srgb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Natural Gas Production  --  Bcf Per Day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crossAx val="122686464"/>
        <c:crosses val="autoZero"/>
        <c:crossBetween val="midCat"/>
      </c:valAx>
    </c:plotArea>
    <c:plotVisOnly val="1"/>
    <c:dispBlanksAs val="zero"/>
  </c:chart>
  <c:spPr>
    <a:solidFill>
      <a:schemeClr val="tx2">
        <a:lumMod val="20000"/>
        <a:lumOff val="80000"/>
      </a:schemeClr>
    </a:solidFill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Rocky Mountain Area</a:t>
            </a:r>
          </a:p>
        </c:rich>
      </c:tx>
      <c:layout>
        <c:manualLayout>
          <c:xMode val="edge"/>
          <c:yMode val="edge"/>
          <c:x val="0.37641535651550773"/>
          <c:y val="9.868047081390518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099889012208645"/>
          <c:y val="0.10440456769983664"/>
          <c:w val="0.87236403995560452"/>
          <c:h val="0.78140293637846669"/>
        </c:manualLayout>
      </c:layout>
      <c:areaChart>
        <c:grouping val="stacked"/>
        <c:ser>
          <c:idx val="1"/>
          <c:order val="0"/>
          <c:spPr>
            <a:solidFill>
              <a:schemeClr val="accent6">
                <a:lumMod val="60000"/>
                <a:lumOff val="40000"/>
              </a:schemeClr>
            </a:solidFill>
          </c:spPr>
          <c:cat>
            <c:numLit>
              <c:formatCode>General</c:formatCode>
              <c:ptCount val="3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  <c:pt idx="15">
                <c:v>2022</c:v>
              </c:pt>
              <c:pt idx="16">
                <c:v>2023</c:v>
              </c:pt>
              <c:pt idx="17">
                <c:v>2024</c:v>
              </c:pt>
              <c:pt idx="18">
                <c:v>2025</c:v>
              </c:pt>
              <c:pt idx="19">
                <c:v>2026</c:v>
              </c:pt>
              <c:pt idx="20">
                <c:v>2027</c:v>
              </c:pt>
              <c:pt idx="21">
                <c:v>2028</c:v>
              </c:pt>
              <c:pt idx="22">
                <c:v>2029</c:v>
              </c:pt>
              <c:pt idx="23">
                <c:v>2030</c:v>
              </c:pt>
              <c:pt idx="24">
                <c:v>2031</c:v>
              </c:pt>
              <c:pt idx="25">
                <c:v>2032</c:v>
              </c:pt>
              <c:pt idx="26">
                <c:v>2033</c:v>
              </c:pt>
              <c:pt idx="27">
                <c:v>2034</c:v>
              </c:pt>
              <c:pt idx="28">
                <c:v>2035</c:v>
              </c:pt>
              <c:pt idx="29">
                <c:v>2036</c:v>
              </c:pt>
            </c:numLit>
          </c:cat>
          <c:val>
            <c:numLit>
              <c:formatCode>General</c:formatCode>
              <c:ptCount val="30"/>
              <c:pt idx="0">
                <c:v>2978.259</c:v>
              </c:pt>
              <c:pt idx="1">
                <c:v>2756.3787044999899</c:v>
              </c:pt>
              <c:pt idx="2">
                <c:v>2551.0284910147402</c:v>
              </c:pt>
              <c:pt idx="3">
                <c:v>2360.9768684341402</c:v>
              </c:pt>
              <c:pt idx="4">
                <c:v>2185.0840917358</c:v>
              </c:pt>
              <c:pt idx="5">
                <c:v>2022.2953269014799</c:v>
              </c:pt>
              <c:pt idx="6">
                <c:v>1871.6343250473201</c:v>
              </c:pt>
              <c:pt idx="7">
                <c:v>1732.1975678312999</c:v>
              </c:pt>
              <c:pt idx="8">
                <c:v>1603.14884902786</c:v>
              </c:pt>
              <c:pt idx="9">
                <c:v>1483.71425977529</c:v>
              </c:pt>
              <c:pt idx="10">
                <c:v>1373.1775474220301</c:v>
              </c:pt>
              <c:pt idx="11">
                <c:v>1270.8758201390799</c:v>
              </c:pt>
              <c:pt idx="12">
                <c:v>1176.1955715387301</c:v>
              </c:pt>
              <c:pt idx="13">
                <c:v>1088.56900145909</c:v>
              </c:pt>
              <c:pt idx="14">
                <c:v>1007.47061085039</c:v>
              </c:pt>
              <c:pt idx="15">
                <c:v>932.41405034203797</c:v>
              </c:pt>
              <c:pt idx="16">
                <c:v>862.94920359155606</c:v>
              </c:pt>
              <c:pt idx="17">
                <c:v>798.65948792398501</c:v>
              </c:pt>
              <c:pt idx="18">
                <c:v>739.15935607364804</c:v>
              </c:pt>
              <c:pt idx="19">
                <c:v>684.09198404616302</c:v>
              </c:pt>
              <c:pt idx="20">
                <c:v>633.12713123472201</c:v>
              </c:pt>
              <c:pt idx="21">
                <c:v>585.95915995773601</c:v>
              </c:pt>
              <c:pt idx="22">
                <c:v>542.30520254088401</c:v>
              </c:pt>
              <c:pt idx="23">
                <c:v>501.90346495158701</c:v>
              </c:pt>
              <c:pt idx="24">
                <c:v>464.51165681269401</c:v>
              </c:pt>
              <c:pt idx="25">
                <c:v>429.90553838014802</c:v>
              </c:pt>
              <c:pt idx="26">
                <c:v>397.877575770828</c:v>
              </c:pt>
              <c:pt idx="27">
                <c:v>368.235696375901</c:v>
              </c:pt>
              <c:pt idx="28">
                <c:v>340.80213699589598</c:v>
              </c:pt>
              <c:pt idx="29">
                <c:v>315.41237778970202</c:v>
              </c:pt>
            </c:numLit>
          </c:val>
        </c:ser>
        <c:ser>
          <c:idx val="2"/>
          <c:order val="1"/>
          <c:spPr>
            <a:solidFill>
              <a:srgbClr val="00B0F0"/>
            </a:solidFill>
          </c:spPr>
          <c:cat>
            <c:numLit>
              <c:formatCode>General</c:formatCode>
              <c:ptCount val="3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  <c:pt idx="15">
                <c:v>2022</c:v>
              </c:pt>
              <c:pt idx="16">
                <c:v>2023</c:v>
              </c:pt>
              <c:pt idx="17">
                <c:v>2024</c:v>
              </c:pt>
              <c:pt idx="18">
                <c:v>2025</c:v>
              </c:pt>
              <c:pt idx="19">
                <c:v>2026</c:v>
              </c:pt>
              <c:pt idx="20">
                <c:v>2027</c:v>
              </c:pt>
              <c:pt idx="21">
                <c:v>2028</c:v>
              </c:pt>
              <c:pt idx="22">
                <c:v>2029</c:v>
              </c:pt>
              <c:pt idx="23">
                <c:v>2030</c:v>
              </c:pt>
              <c:pt idx="24">
                <c:v>2031</c:v>
              </c:pt>
              <c:pt idx="25">
                <c:v>2032</c:v>
              </c:pt>
              <c:pt idx="26">
                <c:v>2033</c:v>
              </c:pt>
              <c:pt idx="27">
                <c:v>2034</c:v>
              </c:pt>
              <c:pt idx="28">
                <c:v>2035</c:v>
              </c:pt>
              <c:pt idx="29">
                <c:v>2036</c:v>
              </c:pt>
            </c:numLit>
          </c:cat>
          <c:val>
            <c:numLit>
              <c:formatCode>General</c:formatCode>
              <c:ptCount val="30"/>
              <c:pt idx="0">
                <c:v>828.12770087389902</c:v>
              </c:pt>
              <c:pt idx="1">
                <c:v>2272.9361941280999</c:v>
              </c:pt>
              <c:pt idx="2">
                <c:v>3368.8749675331301</c:v>
              </c:pt>
              <c:pt idx="3">
                <c:v>4239.0775332763897</c:v>
              </c:pt>
              <c:pt idx="4">
                <c:v>4943.8756126153403</c:v>
              </c:pt>
              <c:pt idx="5">
                <c:v>5535.2798248010004</c:v>
              </c:pt>
              <c:pt idx="6">
                <c:v>6006.5226176943297</c:v>
              </c:pt>
              <c:pt idx="7">
                <c:v>6397.7594761812197</c:v>
              </c:pt>
              <c:pt idx="8">
                <c:v>6739.3953262300101</c:v>
              </c:pt>
              <c:pt idx="9">
                <c:v>7033.2746968195197</c:v>
              </c:pt>
              <c:pt idx="10">
                <c:v>7262.0033724567102</c:v>
              </c:pt>
              <c:pt idx="11">
                <c:v>7463.4293997125296</c:v>
              </c:pt>
              <c:pt idx="12">
                <c:v>7557.2242710925902</c:v>
              </c:pt>
              <c:pt idx="13">
                <c:v>7484.6813787684696</c:v>
              </c:pt>
              <c:pt idx="14">
                <c:v>7294.3105957901398</c:v>
              </c:pt>
              <c:pt idx="15">
                <c:v>7025.9651997405699</c:v>
              </c:pt>
              <c:pt idx="16">
                <c:v>6702.0636052454302</c:v>
              </c:pt>
              <c:pt idx="17">
                <c:v>6339.2428933676902</c:v>
              </c:pt>
              <c:pt idx="18">
                <c:v>5965.0527042302601</c:v>
              </c:pt>
              <c:pt idx="19">
                <c:v>5587.6171913500102</c:v>
              </c:pt>
              <c:pt idx="20">
                <c:v>5176.3362582973004</c:v>
              </c:pt>
              <c:pt idx="21">
                <c:v>4776.7954814908999</c:v>
              </c:pt>
              <c:pt idx="22">
                <c:v>4394.3359148014297</c:v>
              </c:pt>
              <c:pt idx="23">
                <c:v>4029.9797020553201</c:v>
              </c:pt>
              <c:pt idx="24">
                <c:v>3684.3983464370699</c:v>
              </c:pt>
              <c:pt idx="25">
                <c:v>3358.7281813726499</c:v>
              </c:pt>
              <c:pt idx="26">
                <c:v>3053.9916125620998</c:v>
              </c:pt>
              <c:pt idx="27">
                <c:v>2770.2577658847399</c:v>
              </c:pt>
              <c:pt idx="28">
                <c:v>2507.5645556137201</c:v>
              </c:pt>
              <c:pt idx="29">
                <c:v>2265.7580784959</c:v>
              </c:pt>
            </c:numLit>
          </c:val>
        </c:ser>
        <c:axId val="122742272"/>
        <c:axId val="122743808"/>
      </c:areaChart>
      <c:catAx>
        <c:axId val="122742272"/>
        <c:scaling>
          <c:orientation val="minMax"/>
        </c:scaling>
        <c:axPos val="b"/>
        <c:numFmt formatCode="General" sourceLinked="1"/>
        <c:majorTickMark val="none"/>
        <c:tickLblPos val="nextTo"/>
        <c:crossAx val="122743808"/>
        <c:crosses val="autoZero"/>
        <c:auto val="1"/>
        <c:lblAlgn val="ctr"/>
        <c:lblOffset val="100"/>
      </c:catAx>
      <c:valAx>
        <c:axId val="122743808"/>
        <c:scaling>
          <c:orientation val="minMax"/>
        </c:scaling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Natural Gas Production --Bcf Per Year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crossAx val="122742272"/>
        <c:crosses val="autoZero"/>
        <c:crossBetween val="midCat"/>
      </c:valAx>
    </c:plotArea>
    <c:plotVisOnly val="1"/>
    <c:dispBlanksAs val="zero"/>
  </c:chart>
  <c:spPr>
    <a:solidFill>
      <a:schemeClr val="tx2">
        <a:lumMod val="20000"/>
        <a:lumOff val="80000"/>
      </a:schemeClr>
    </a:solidFill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25" b="1" i="0" strike="noStrike">
                <a:solidFill>
                  <a:srgbClr val="000000"/>
                </a:solidFill>
                <a:latin typeface="Cooper Black"/>
              </a:rPr>
              <a:t>TYPICAL EFFECTIVENESS OF EXPLORATION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25" b="1" i="0" strike="noStrike">
                <a:solidFill>
                  <a:srgbClr val="000000"/>
                </a:solidFill>
                <a:latin typeface="Cooper Black"/>
              </a:rPr>
              <a:t>"Finding Rate"</a:t>
            </a:r>
          </a:p>
        </c:rich>
      </c:tx>
      <c:layout>
        <c:manualLayout>
          <c:xMode val="edge"/>
          <c:yMode val="edge"/>
          <c:x val="0.19586507072905332"/>
          <c:y val="2.638888888888888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93510478393684E-2"/>
          <c:y val="0.12500016954233106"/>
          <c:w val="0.91186120266020465"/>
          <c:h val="0.80000108507091616"/>
        </c:manualLayout>
      </c:layout>
      <c:lineChart>
        <c:grouping val="standard"/>
        <c:ser>
          <c:idx val="1"/>
          <c:order val="0"/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cat>
          <c:val>
            <c:numLit>
              <c:formatCode>General</c:formatCode>
              <c:ptCount val="8"/>
              <c:pt idx="0">
                <c:v>10</c:v>
              </c:pt>
              <c:pt idx="1">
                <c:v>6</c:v>
              </c:pt>
              <c:pt idx="2">
                <c:v>4</c:v>
              </c:pt>
              <c:pt idx="3">
                <c:v>3</c:v>
              </c:pt>
              <c:pt idx="4">
                <c:v>2</c:v>
              </c:pt>
              <c:pt idx="5">
                <c:v>1.5</c:v>
              </c:pt>
              <c:pt idx="6">
                <c:v>1.25</c:v>
              </c:pt>
              <c:pt idx="7">
                <c:v>1</c:v>
              </c:pt>
            </c:numLit>
          </c:val>
        </c:ser>
        <c:marker val="1"/>
        <c:axId val="122760192"/>
        <c:axId val="64451712"/>
      </c:lineChart>
      <c:catAx>
        <c:axId val="122760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opperfield"/>
                    <a:ea typeface="Copperfield"/>
                    <a:cs typeface="Copperfield"/>
                  </a:defRPr>
                </a:pPr>
                <a:r>
                  <a:rPr lang="en-US"/>
                  <a:t>Efforts    (Cumulative Wells Drilled)</a:t>
                </a:r>
              </a:p>
            </c:rich>
          </c:tx>
          <c:layout>
            <c:manualLayout>
              <c:xMode val="edge"/>
              <c:yMode val="edge"/>
              <c:x val="0.38520153424782727"/>
              <c:y val="0.955556867891513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51712"/>
        <c:crosses val="autoZero"/>
        <c:auto val="1"/>
        <c:lblAlgn val="ctr"/>
        <c:lblOffset val="100"/>
        <c:tickLblSkip val="1"/>
        <c:tickMarkSkip val="1"/>
      </c:catAx>
      <c:valAx>
        <c:axId val="64451712"/>
        <c:scaling>
          <c:orientation val="minMax"/>
        </c:scaling>
        <c:axPos val="l"/>
        <c:majorGridlines>
          <c:spPr>
            <a:ln w="3175">
              <a:solidFill>
                <a:srgbClr val="99CC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opperfield"/>
                    <a:ea typeface="Copperfield"/>
                    <a:cs typeface="Copperfield"/>
                  </a:defRPr>
                </a:pPr>
                <a:r>
                  <a:rPr lang="en-US"/>
                  <a:t>Results   (MMcf/well)</a:t>
                </a:r>
              </a:p>
            </c:rich>
          </c:tx>
          <c:layout>
            <c:manualLayout>
              <c:xMode val="edge"/>
              <c:yMode val="edge"/>
              <c:x val="1.4145810663764961E-2"/>
              <c:y val="0.413889472149314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7601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chemeClr val="accent1">
        <a:lumMod val="40000"/>
        <a:lumOff val="60000"/>
      </a:schemeClr>
    </a:solidFill>
    <a:ln w="9525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DEPRECIATION COST ($/MDth)</a:t>
            </a:r>
          </a:p>
        </c:rich>
      </c:tx>
      <c:layout>
        <c:manualLayout>
          <c:xMode val="edge"/>
          <c:yMode val="edge"/>
          <c:x val="0.17989417989417988"/>
          <c:y val="2.826855123674911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250016174336154"/>
          <c:y val="0.18042867339411731"/>
          <c:w val="0.83250101623659756"/>
          <c:h val="0.6269131872168483"/>
        </c:manualLayout>
      </c:layout>
      <c:lineChart>
        <c:grouping val="standard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Lit>
              <c:formatCode>General</c:formatCode>
              <c:ptCount val="24"/>
              <c:pt idx="0">
                <c:v>3.3299999999999499</c:v>
              </c:pt>
              <c:pt idx="1">
                <c:v>3.3299999999999499</c:v>
              </c:pt>
              <c:pt idx="2">
                <c:v>3.3299999999999499</c:v>
              </c:pt>
              <c:pt idx="3">
                <c:v>3.3299999999999499</c:v>
              </c:pt>
              <c:pt idx="4">
                <c:v>3.3299999999999499</c:v>
              </c:pt>
              <c:pt idx="5">
                <c:v>3.3299999999999499</c:v>
              </c:pt>
              <c:pt idx="6">
                <c:v>3.3299999999999499</c:v>
              </c:pt>
              <c:pt idx="7">
                <c:v>3.3299999999999499</c:v>
              </c:pt>
              <c:pt idx="8">
                <c:v>3.3299999999999499</c:v>
              </c:pt>
              <c:pt idx="9">
                <c:v>3.3299999999999499</c:v>
              </c:pt>
              <c:pt idx="10">
                <c:v>3.3299999999999499</c:v>
              </c:pt>
              <c:pt idx="11">
                <c:v>3.3299999999999499</c:v>
              </c:pt>
              <c:pt idx="12">
                <c:v>3.3299999999999499</c:v>
              </c:pt>
              <c:pt idx="13">
                <c:v>3.3299999999999499</c:v>
              </c:pt>
              <c:pt idx="14">
                <c:v>3.3299999999999499</c:v>
              </c:pt>
              <c:pt idx="15">
                <c:v>4.1599999999999602</c:v>
              </c:pt>
              <c:pt idx="16">
                <c:v>4.1599999999999602</c:v>
              </c:pt>
              <c:pt idx="17">
                <c:v>4.1599999999999602</c:v>
              </c:pt>
              <c:pt idx="18">
                <c:v>4.76</c:v>
              </c:pt>
              <c:pt idx="19">
                <c:v>4.76</c:v>
              </c:pt>
              <c:pt idx="20">
                <c:v>4.76</c:v>
              </c:pt>
              <c:pt idx="21">
                <c:v>5.55</c:v>
              </c:pt>
              <c:pt idx="22">
                <c:v>5.55</c:v>
              </c:pt>
              <c:pt idx="23">
                <c:v>5.55</c:v>
              </c:pt>
            </c:numLit>
          </c:val>
        </c:ser>
        <c:marker val="1"/>
        <c:axId val="122888576"/>
        <c:axId val="122890880"/>
      </c:lineChart>
      <c:catAx>
        <c:axId val="122888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1250056705874725"/>
              <c:y val="0.889910872448364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890880"/>
        <c:crosses val="autoZero"/>
        <c:auto val="1"/>
        <c:lblAlgn val="ctr"/>
        <c:lblOffset val="100"/>
        <c:tickLblSkip val="2"/>
        <c:tickMarkSkip val="1"/>
      </c:catAx>
      <c:valAx>
        <c:axId val="122890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$/MDth</a:t>
                </a:r>
              </a:p>
            </c:rich>
          </c:tx>
          <c:layout>
            <c:manualLayout>
              <c:xMode val="edge"/>
              <c:yMode val="edge"/>
              <c:x val="0.04"/>
              <c:y val="0.431193901115717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8885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chemeClr val="tx2">
        <a:lumMod val="20000"/>
        <a:lumOff val="80000"/>
      </a:schemeClr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Survivor Curve
Account 368 Compressor Station Equipment
</a:t>
            </a:r>
          </a:p>
        </c:rich>
      </c:tx>
      <c:layout>
        <c:manualLayout>
          <c:xMode val="edge"/>
          <c:yMode val="edge"/>
          <c:x val="0.26145833333333335"/>
          <c:y val="2.73556231003039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152887139107613E-2"/>
          <c:y val="0.13576510383010673"/>
          <c:w val="0.79895914607660534"/>
          <c:h val="0.75228019350199582"/>
        </c:manualLayout>
      </c:layout>
      <c:lineChart>
        <c:grouping val="standard"/>
        <c:ser>
          <c:idx val="1"/>
          <c:order val="0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'[1]Percent Surv'!$F$6:$F$46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1.5</c:v>
                </c:pt>
                <c:pt idx="3">
                  <c:v>2.5</c:v>
                </c:pt>
                <c:pt idx="4">
                  <c:v>3.5</c:v>
                </c:pt>
                <c:pt idx="5">
                  <c:v>4.5</c:v>
                </c:pt>
                <c:pt idx="6">
                  <c:v>5.5</c:v>
                </c:pt>
                <c:pt idx="7">
                  <c:v>6.5</c:v>
                </c:pt>
                <c:pt idx="8">
                  <c:v>7.5</c:v>
                </c:pt>
                <c:pt idx="9">
                  <c:v>8.5</c:v>
                </c:pt>
                <c:pt idx="10">
                  <c:v>9.5</c:v>
                </c:pt>
                <c:pt idx="11">
                  <c:v>10.5</c:v>
                </c:pt>
                <c:pt idx="12">
                  <c:v>11.5</c:v>
                </c:pt>
                <c:pt idx="13">
                  <c:v>12.5</c:v>
                </c:pt>
                <c:pt idx="14">
                  <c:v>13.5</c:v>
                </c:pt>
                <c:pt idx="15">
                  <c:v>14.5</c:v>
                </c:pt>
                <c:pt idx="16">
                  <c:v>15.5</c:v>
                </c:pt>
                <c:pt idx="17">
                  <c:v>16.5</c:v>
                </c:pt>
                <c:pt idx="18">
                  <c:v>17.5</c:v>
                </c:pt>
                <c:pt idx="19">
                  <c:v>18.5</c:v>
                </c:pt>
                <c:pt idx="20">
                  <c:v>19.5</c:v>
                </c:pt>
                <c:pt idx="21">
                  <c:v>20.5</c:v>
                </c:pt>
                <c:pt idx="22">
                  <c:v>21.5</c:v>
                </c:pt>
                <c:pt idx="23">
                  <c:v>22.5</c:v>
                </c:pt>
                <c:pt idx="24">
                  <c:v>23.5</c:v>
                </c:pt>
                <c:pt idx="25">
                  <c:v>24.5</c:v>
                </c:pt>
                <c:pt idx="26">
                  <c:v>25.5</c:v>
                </c:pt>
                <c:pt idx="27">
                  <c:v>26.5</c:v>
                </c:pt>
                <c:pt idx="28">
                  <c:v>27.5</c:v>
                </c:pt>
                <c:pt idx="29">
                  <c:v>28.5</c:v>
                </c:pt>
                <c:pt idx="30">
                  <c:v>29.5</c:v>
                </c:pt>
                <c:pt idx="31">
                  <c:v>30.5</c:v>
                </c:pt>
                <c:pt idx="32">
                  <c:v>31.5</c:v>
                </c:pt>
                <c:pt idx="33">
                  <c:v>32.5</c:v>
                </c:pt>
                <c:pt idx="34">
                  <c:v>33.5</c:v>
                </c:pt>
                <c:pt idx="35">
                  <c:v>34.5</c:v>
                </c:pt>
                <c:pt idx="36">
                  <c:v>35.5</c:v>
                </c:pt>
                <c:pt idx="37">
                  <c:v>36.5</c:v>
                </c:pt>
                <c:pt idx="38">
                  <c:v>37.5</c:v>
                </c:pt>
                <c:pt idx="39">
                  <c:v>38.5</c:v>
                </c:pt>
                <c:pt idx="40">
                  <c:v>39.5</c:v>
                </c:pt>
              </c:numCache>
            </c:numRef>
          </c:cat>
          <c:val>
            <c:numRef>
              <c:f>'[1]Percent Surv'!$G$6:$G$44</c:f>
              <c:numCache>
                <c:formatCode>General</c:formatCode>
                <c:ptCount val="39"/>
                <c:pt idx="0">
                  <c:v>100</c:v>
                </c:pt>
                <c:pt idx="1">
                  <c:v>99.807000000000002</c:v>
                </c:pt>
                <c:pt idx="2">
                  <c:v>99.38</c:v>
                </c:pt>
                <c:pt idx="3">
                  <c:v>98.894000000000005</c:v>
                </c:pt>
                <c:pt idx="4">
                  <c:v>98.340999999999994</c:v>
                </c:pt>
                <c:pt idx="5">
                  <c:v>97.715999999999994</c:v>
                </c:pt>
                <c:pt idx="6">
                  <c:v>97.010999999999996</c:v>
                </c:pt>
                <c:pt idx="7">
                  <c:v>96.218000000000004</c:v>
                </c:pt>
                <c:pt idx="8">
                  <c:v>95.328999999999994</c:v>
                </c:pt>
                <c:pt idx="9">
                  <c:v>94.335999999999999</c:v>
                </c:pt>
                <c:pt idx="10">
                  <c:v>93.23</c:v>
                </c:pt>
                <c:pt idx="11">
                  <c:v>91.998999999999995</c:v>
                </c:pt>
                <c:pt idx="12">
                  <c:v>90.635000000000005</c:v>
                </c:pt>
                <c:pt idx="13">
                  <c:v>89.126999999999995</c:v>
                </c:pt>
                <c:pt idx="14">
                  <c:v>87.462000000000003</c:v>
                </c:pt>
                <c:pt idx="15">
                  <c:v>85.63</c:v>
                </c:pt>
                <c:pt idx="16">
                  <c:v>83.617999999999995</c:v>
                </c:pt>
                <c:pt idx="17">
                  <c:v>81.415999999999997</c:v>
                </c:pt>
                <c:pt idx="18">
                  <c:v>79.010999999999996</c:v>
                </c:pt>
                <c:pt idx="19">
                  <c:v>76.394999999999996</c:v>
                </c:pt>
                <c:pt idx="20">
                  <c:v>73.558999999999997</c:v>
                </c:pt>
                <c:pt idx="21">
                  <c:v>70.498999999999995</c:v>
                </c:pt>
                <c:pt idx="22">
                  <c:v>67.210999999999999</c:v>
                </c:pt>
                <c:pt idx="23">
                  <c:v>63.7</c:v>
                </c:pt>
                <c:pt idx="24">
                  <c:v>59.975000000000001</c:v>
                </c:pt>
                <c:pt idx="25">
                  <c:v>56.052999999999997</c:v>
                </c:pt>
                <c:pt idx="26">
                  <c:v>51.957999999999998</c:v>
                </c:pt>
                <c:pt idx="27">
                  <c:v>47.725000000000001</c:v>
                </c:pt>
                <c:pt idx="28">
                  <c:v>43.396000000000001</c:v>
                </c:pt>
                <c:pt idx="29">
                  <c:v>39.023000000000003</c:v>
                </c:pt>
                <c:pt idx="30">
                  <c:v>34.664999999999999</c:v>
                </c:pt>
                <c:pt idx="31">
                  <c:v>30.385000000000002</c:v>
                </c:pt>
                <c:pt idx="32">
                  <c:v>26.248999999999999</c:v>
                </c:pt>
                <c:pt idx="33">
                  <c:v>22.318999999999999</c:v>
                </c:pt>
                <c:pt idx="34">
                  <c:v>18.652000000000001</c:v>
                </c:pt>
                <c:pt idx="35">
                  <c:v>15.295</c:v>
                </c:pt>
                <c:pt idx="36">
                  <c:v>12.279</c:v>
                </c:pt>
                <c:pt idx="37">
                  <c:v>9.6219999999999999</c:v>
                </c:pt>
                <c:pt idx="38">
                  <c:v>7.3289999999999997</c:v>
                </c:pt>
              </c:numCache>
            </c:numRef>
          </c:val>
          <c:smooth val="1"/>
        </c:ser>
        <c:marker val="1"/>
        <c:axId val="92283648"/>
        <c:axId val="92285568"/>
      </c:lineChart>
      <c:catAx>
        <c:axId val="92283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5729210411198601"/>
              <c:y val="0.9452893920174871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08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85568"/>
        <c:crosses val="autoZero"/>
        <c:auto val="1"/>
        <c:lblAlgn val="ctr"/>
        <c:lblOffset val="100"/>
        <c:tickLblSkip val="2"/>
        <c:tickMarkSkip val="1"/>
      </c:catAx>
      <c:valAx>
        <c:axId val="92285568"/>
        <c:scaling>
          <c:orientation val="minMax"/>
          <c:max val="100"/>
        </c:scaling>
        <c:axPos val="l"/>
        <c:majorGridlines>
          <c:spPr>
            <a:ln w="3175">
              <a:solidFill>
                <a:srgbClr val="99CC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Surviving</a:t>
                </a:r>
              </a:p>
            </c:rich>
          </c:tx>
          <c:layout>
            <c:manualLayout>
              <c:xMode val="edge"/>
              <c:yMode val="edge"/>
              <c:x val="9.3749999999999997E-3"/>
              <c:y val="0.398176610902360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836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chemeClr val="accent1">
        <a:lumMod val="40000"/>
        <a:lumOff val="60000"/>
      </a:schemeClr>
    </a:solidFill>
    <a:ln w="12700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orientation="landscape"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7"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14</xdr:col>
      <xdr:colOff>190500</xdr:colOff>
      <xdr:row>31</xdr:row>
      <xdr:rowOff>38100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50</xdr:row>
      <xdr:rowOff>66675</xdr:rowOff>
    </xdr:from>
    <xdr:to>
      <xdr:col>7</xdr:col>
      <xdr:colOff>476250</xdr:colOff>
      <xdr:row>50</xdr:row>
      <xdr:rowOff>66675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5305425" y="8620125"/>
          <a:ext cx="5438775" cy="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447675</xdr:colOff>
      <xdr:row>48</xdr:row>
      <xdr:rowOff>9525</xdr:rowOff>
    </xdr:from>
    <xdr:to>
      <xdr:col>7</xdr:col>
      <xdr:colOff>447675</xdr:colOff>
      <xdr:row>50</xdr:row>
      <xdr:rowOff>19050</xdr:rowOff>
    </xdr:to>
    <xdr:sp macro="" textlink="">
      <xdr:nvSpPr>
        <xdr:cNvPr id="10242" name="Line 2"/>
        <xdr:cNvSpPr>
          <a:spLocks noChangeShapeType="1"/>
        </xdr:cNvSpPr>
      </xdr:nvSpPr>
      <xdr:spPr bwMode="auto">
        <a:xfrm flipV="1">
          <a:off x="10715625" y="8191500"/>
          <a:ext cx="0" cy="38100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257175</xdr:colOff>
      <xdr:row>53</xdr:row>
      <xdr:rowOff>47625</xdr:rowOff>
    </xdr:from>
    <xdr:to>
      <xdr:col>9</xdr:col>
      <xdr:colOff>800100</xdr:colOff>
      <xdr:row>53</xdr:row>
      <xdr:rowOff>47625</xdr:rowOff>
    </xdr:to>
    <xdr:sp macro="" textlink="">
      <xdr:nvSpPr>
        <xdr:cNvPr id="10243" name="Line 3"/>
        <xdr:cNvSpPr>
          <a:spLocks noChangeShapeType="1"/>
        </xdr:cNvSpPr>
      </xdr:nvSpPr>
      <xdr:spPr bwMode="auto">
        <a:xfrm>
          <a:off x="9086850" y="9115425"/>
          <a:ext cx="4657725" cy="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752475</xdr:colOff>
      <xdr:row>50</xdr:row>
      <xdr:rowOff>114300</xdr:rowOff>
    </xdr:from>
    <xdr:to>
      <xdr:col>9</xdr:col>
      <xdr:colOff>762000</xdr:colOff>
      <xdr:row>53</xdr:row>
      <xdr:rowOff>19050</xdr:rowOff>
    </xdr:to>
    <xdr:sp macro="" textlink="">
      <xdr:nvSpPr>
        <xdr:cNvPr id="10244" name="Line 4"/>
        <xdr:cNvSpPr>
          <a:spLocks noChangeShapeType="1"/>
        </xdr:cNvSpPr>
      </xdr:nvSpPr>
      <xdr:spPr bwMode="auto">
        <a:xfrm flipH="1" flipV="1">
          <a:off x="13696950" y="8667750"/>
          <a:ext cx="9525" cy="41910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904875</xdr:colOff>
      <xdr:row>50</xdr:row>
      <xdr:rowOff>57150</xdr:rowOff>
    </xdr:from>
    <xdr:to>
      <xdr:col>7</xdr:col>
      <xdr:colOff>542925</xdr:colOff>
      <xdr:row>50</xdr:row>
      <xdr:rowOff>57150</xdr:rowOff>
    </xdr:to>
    <xdr:sp macro="" textlink="">
      <xdr:nvSpPr>
        <xdr:cNvPr id="11265" name="Line 1"/>
        <xdr:cNvSpPr>
          <a:spLocks noChangeShapeType="1"/>
        </xdr:cNvSpPr>
      </xdr:nvSpPr>
      <xdr:spPr bwMode="auto">
        <a:xfrm>
          <a:off x="5372100" y="8610600"/>
          <a:ext cx="5438775" cy="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571500</xdr:colOff>
      <xdr:row>48</xdr:row>
      <xdr:rowOff>95250</xdr:rowOff>
    </xdr:from>
    <xdr:to>
      <xdr:col>7</xdr:col>
      <xdr:colOff>571500</xdr:colOff>
      <xdr:row>50</xdr:row>
      <xdr:rowOff>104775</xdr:rowOff>
    </xdr:to>
    <xdr:sp macro="" textlink="">
      <xdr:nvSpPr>
        <xdr:cNvPr id="11266" name="Line 2"/>
        <xdr:cNvSpPr>
          <a:spLocks noChangeShapeType="1"/>
        </xdr:cNvSpPr>
      </xdr:nvSpPr>
      <xdr:spPr bwMode="auto">
        <a:xfrm flipV="1">
          <a:off x="10839450" y="8277225"/>
          <a:ext cx="0" cy="38100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200025</xdr:colOff>
      <xdr:row>53</xdr:row>
      <xdr:rowOff>76200</xdr:rowOff>
    </xdr:from>
    <xdr:to>
      <xdr:col>9</xdr:col>
      <xdr:colOff>742950</xdr:colOff>
      <xdr:row>53</xdr:row>
      <xdr:rowOff>76200</xdr:rowOff>
    </xdr:to>
    <xdr:sp macro="" textlink="">
      <xdr:nvSpPr>
        <xdr:cNvPr id="11267" name="Line 3"/>
        <xdr:cNvSpPr>
          <a:spLocks noChangeShapeType="1"/>
        </xdr:cNvSpPr>
      </xdr:nvSpPr>
      <xdr:spPr bwMode="auto">
        <a:xfrm>
          <a:off x="9029700" y="9144000"/>
          <a:ext cx="4657725" cy="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752475</xdr:colOff>
      <xdr:row>51</xdr:row>
      <xdr:rowOff>47625</xdr:rowOff>
    </xdr:from>
    <xdr:to>
      <xdr:col>9</xdr:col>
      <xdr:colOff>762000</xdr:colOff>
      <xdr:row>53</xdr:row>
      <xdr:rowOff>114300</xdr:rowOff>
    </xdr:to>
    <xdr:sp macro="" textlink="">
      <xdr:nvSpPr>
        <xdr:cNvPr id="11268" name="Line 4"/>
        <xdr:cNvSpPr>
          <a:spLocks noChangeShapeType="1"/>
        </xdr:cNvSpPr>
      </xdr:nvSpPr>
      <xdr:spPr bwMode="auto">
        <a:xfrm flipH="1" flipV="1">
          <a:off x="13696950" y="8763000"/>
          <a:ext cx="9525" cy="41910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923925</xdr:colOff>
      <xdr:row>50</xdr:row>
      <xdr:rowOff>66675</xdr:rowOff>
    </xdr:from>
    <xdr:to>
      <xdr:col>7</xdr:col>
      <xdr:colOff>561975</xdr:colOff>
      <xdr:row>50</xdr:row>
      <xdr:rowOff>66675</xdr:rowOff>
    </xdr:to>
    <xdr:sp macro="" textlink="">
      <xdr:nvSpPr>
        <xdr:cNvPr id="12289" name="Line 1"/>
        <xdr:cNvSpPr>
          <a:spLocks noChangeShapeType="1"/>
        </xdr:cNvSpPr>
      </xdr:nvSpPr>
      <xdr:spPr bwMode="auto">
        <a:xfrm>
          <a:off x="5391150" y="8620125"/>
          <a:ext cx="5438775" cy="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590550</xdr:colOff>
      <xdr:row>48</xdr:row>
      <xdr:rowOff>95250</xdr:rowOff>
    </xdr:from>
    <xdr:to>
      <xdr:col>7</xdr:col>
      <xdr:colOff>590550</xdr:colOff>
      <xdr:row>50</xdr:row>
      <xdr:rowOff>104775</xdr:rowOff>
    </xdr:to>
    <xdr:sp macro="" textlink="">
      <xdr:nvSpPr>
        <xdr:cNvPr id="12290" name="Line 2"/>
        <xdr:cNvSpPr>
          <a:spLocks noChangeShapeType="1"/>
        </xdr:cNvSpPr>
      </xdr:nvSpPr>
      <xdr:spPr bwMode="auto">
        <a:xfrm flipV="1">
          <a:off x="10858500" y="8277225"/>
          <a:ext cx="0" cy="38100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228600</xdr:colOff>
      <xdr:row>53</xdr:row>
      <xdr:rowOff>76200</xdr:rowOff>
    </xdr:from>
    <xdr:to>
      <xdr:col>9</xdr:col>
      <xdr:colOff>771525</xdr:colOff>
      <xdr:row>53</xdr:row>
      <xdr:rowOff>76200</xdr:rowOff>
    </xdr:to>
    <xdr:sp macro="" textlink="">
      <xdr:nvSpPr>
        <xdr:cNvPr id="12291" name="Line 3"/>
        <xdr:cNvSpPr>
          <a:spLocks noChangeShapeType="1"/>
        </xdr:cNvSpPr>
      </xdr:nvSpPr>
      <xdr:spPr bwMode="auto">
        <a:xfrm>
          <a:off x="9058275" y="9144000"/>
          <a:ext cx="4657725" cy="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790575</xdr:colOff>
      <xdr:row>51</xdr:row>
      <xdr:rowOff>47625</xdr:rowOff>
    </xdr:from>
    <xdr:to>
      <xdr:col>9</xdr:col>
      <xdr:colOff>800100</xdr:colOff>
      <xdr:row>53</xdr:row>
      <xdr:rowOff>114300</xdr:rowOff>
    </xdr:to>
    <xdr:sp macro="" textlink="">
      <xdr:nvSpPr>
        <xdr:cNvPr id="12292" name="Line 4"/>
        <xdr:cNvSpPr>
          <a:spLocks noChangeShapeType="1"/>
        </xdr:cNvSpPr>
      </xdr:nvSpPr>
      <xdr:spPr bwMode="auto">
        <a:xfrm flipH="1" flipV="1">
          <a:off x="13735050" y="8763000"/>
          <a:ext cx="9525" cy="41910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19</xdr:row>
      <xdr:rowOff>0</xdr:rowOff>
    </xdr:from>
    <xdr:to>
      <xdr:col>8</xdr:col>
      <xdr:colOff>1219200</xdr:colOff>
      <xdr:row>24</xdr:row>
      <xdr:rowOff>9525</xdr:rowOff>
    </xdr:to>
    <xdr:sp macro="" textlink="">
      <xdr:nvSpPr>
        <xdr:cNvPr id="13313" name="Line 1"/>
        <xdr:cNvSpPr>
          <a:spLocks noChangeShapeType="1"/>
        </xdr:cNvSpPr>
      </xdr:nvSpPr>
      <xdr:spPr bwMode="auto">
        <a:xfrm flipH="1">
          <a:off x="5581650" y="4924425"/>
          <a:ext cx="2133600" cy="96202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1247775</xdr:colOff>
      <xdr:row>19</xdr:row>
      <xdr:rowOff>0</xdr:rowOff>
    </xdr:from>
    <xdr:to>
      <xdr:col>6</xdr:col>
      <xdr:colOff>304800</xdr:colOff>
      <xdr:row>24</xdr:row>
      <xdr:rowOff>9525</xdr:rowOff>
    </xdr:to>
    <xdr:sp macro="" textlink="">
      <xdr:nvSpPr>
        <xdr:cNvPr id="13314" name="Line 2"/>
        <xdr:cNvSpPr>
          <a:spLocks noChangeShapeType="1"/>
        </xdr:cNvSpPr>
      </xdr:nvSpPr>
      <xdr:spPr bwMode="auto">
        <a:xfrm>
          <a:off x="3333750" y="4924425"/>
          <a:ext cx="2247900" cy="96202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24</xdr:row>
      <xdr:rowOff>9525</xdr:rowOff>
    </xdr:from>
    <xdr:to>
      <xdr:col>6</xdr:col>
      <xdr:colOff>314325</xdr:colOff>
      <xdr:row>28</xdr:row>
      <xdr:rowOff>142875</xdr:rowOff>
    </xdr:to>
    <xdr:sp macro="" textlink="">
      <xdr:nvSpPr>
        <xdr:cNvPr id="13315" name="Line 3"/>
        <xdr:cNvSpPr>
          <a:spLocks noChangeShapeType="1"/>
        </xdr:cNvSpPr>
      </xdr:nvSpPr>
      <xdr:spPr bwMode="auto">
        <a:xfrm>
          <a:off x="5591175" y="5886450"/>
          <a:ext cx="0" cy="90487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1171575</xdr:colOff>
      <xdr:row>35</xdr:row>
      <xdr:rowOff>0</xdr:rowOff>
    </xdr:from>
    <xdr:to>
      <xdr:col>6</xdr:col>
      <xdr:colOff>314325</xdr:colOff>
      <xdr:row>46</xdr:row>
      <xdr:rowOff>0</xdr:rowOff>
    </xdr:to>
    <xdr:sp macro="" textlink="">
      <xdr:nvSpPr>
        <xdr:cNvPr id="13316" name="Line 4"/>
        <xdr:cNvSpPr>
          <a:spLocks noChangeShapeType="1"/>
        </xdr:cNvSpPr>
      </xdr:nvSpPr>
      <xdr:spPr bwMode="auto">
        <a:xfrm flipH="1">
          <a:off x="3257550" y="8258175"/>
          <a:ext cx="2333625" cy="20955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600075</xdr:colOff>
      <xdr:row>30</xdr:row>
      <xdr:rowOff>190500</xdr:rowOff>
    </xdr:from>
    <xdr:to>
      <xdr:col>4</xdr:col>
      <xdr:colOff>1162050</xdr:colOff>
      <xdr:row>46</xdr:row>
      <xdr:rowOff>0</xdr:rowOff>
    </xdr:to>
    <xdr:sp macro="" textlink="">
      <xdr:nvSpPr>
        <xdr:cNvPr id="13317" name="Line 5"/>
        <xdr:cNvSpPr>
          <a:spLocks noChangeShapeType="1"/>
        </xdr:cNvSpPr>
      </xdr:nvSpPr>
      <xdr:spPr bwMode="auto">
        <a:xfrm>
          <a:off x="857250" y="7229475"/>
          <a:ext cx="2390775" cy="3124200"/>
        </a:xfrm>
        <a:prstGeom prst="line">
          <a:avLst/>
        </a:prstGeom>
        <a:noFill/>
        <a:ln w="38100">
          <a:solidFill>
            <a:srgbClr val="000000"/>
          </a:solidFill>
          <a:prstDash val="dash"/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1162050</xdr:colOff>
      <xdr:row>46</xdr:row>
      <xdr:rowOff>9525</xdr:rowOff>
    </xdr:from>
    <xdr:to>
      <xdr:col>4</xdr:col>
      <xdr:colOff>1162050</xdr:colOff>
      <xdr:row>50</xdr:row>
      <xdr:rowOff>0</xdr:rowOff>
    </xdr:to>
    <xdr:sp macro="" textlink="">
      <xdr:nvSpPr>
        <xdr:cNvPr id="13318" name="Line 6"/>
        <xdr:cNvSpPr>
          <a:spLocks noChangeShapeType="1"/>
        </xdr:cNvSpPr>
      </xdr:nvSpPr>
      <xdr:spPr bwMode="auto">
        <a:xfrm>
          <a:off x="3248025" y="10363200"/>
          <a:ext cx="0" cy="7620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1038225</xdr:colOff>
      <xdr:row>41</xdr:row>
      <xdr:rowOff>0</xdr:rowOff>
    </xdr:from>
    <xdr:to>
      <xdr:col>7</xdr:col>
      <xdr:colOff>28575</xdr:colOff>
      <xdr:row>42</xdr:row>
      <xdr:rowOff>28575</xdr:rowOff>
    </xdr:to>
    <xdr:sp macro="" textlink="">
      <xdr:nvSpPr>
        <xdr:cNvPr id="8" name="WordArt 7"/>
        <xdr:cNvSpPr>
          <a:spLocks noChangeArrowheads="1" noChangeShapeType="1" noTextEdit="1"/>
        </xdr:cNvSpPr>
      </xdr:nvSpPr>
      <xdr:spPr bwMode="auto">
        <a:xfrm rot="19104358">
          <a:off x="3124200" y="9401175"/>
          <a:ext cx="2790825" cy="2190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1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Combine with physical life</a:t>
          </a:r>
        </a:p>
      </xdr:txBody>
    </xdr:sp>
    <xdr:clientData/>
  </xdr:twoCellAnchor>
  <xdr:twoCellAnchor>
    <xdr:from>
      <xdr:col>2</xdr:col>
      <xdr:colOff>495300</xdr:colOff>
      <xdr:row>35</xdr:row>
      <xdr:rowOff>28575</xdr:rowOff>
    </xdr:from>
    <xdr:to>
      <xdr:col>3</xdr:col>
      <xdr:colOff>523875</xdr:colOff>
      <xdr:row>42</xdr:row>
      <xdr:rowOff>9525</xdr:rowOff>
    </xdr:to>
    <xdr:sp macro="" textlink="">
      <xdr:nvSpPr>
        <xdr:cNvPr id="9" name="WordArt 8"/>
        <xdr:cNvSpPr>
          <a:spLocks noChangeArrowheads="1" noChangeShapeType="1" noTextEdit="1"/>
        </xdr:cNvSpPr>
      </xdr:nvSpPr>
      <xdr:spPr bwMode="auto">
        <a:xfrm rot="2984544">
          <a:off x="1023938" y="8624887"/>
          <a:ext cx="1314450" cy="6381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1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Physical Life</a:t>
          </a:r>
        </a:p>
        <a:p>
          <a:pPr algn="ctr" rtl="0"/>
          <a:r>
            <a:rPr lang="en-US" sz="1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Study</a:t>
          </a:r>
        </a:p>
      </xdr:txBody>
    </xdr:sp>
    <xdr:clientData/>
  </xdr:twoCellAnchor>
  <xdr:twoCellAnchor>
    <xdr:from>
      <xdr:col>2</xdr:col>
      <xdr:colOff>161925</xdr:colOff>
      <xdr:row>33</xdr:row>
      <xdr:rowOff>419100</xdr:rowOff>
    </xdr:from>
    <xdr:to>
      <xdr:col>3</xdr:col>
      <xdr:colOff>323850</xdr:colOff>
      <xdr:row>50</xdr:row>
      <xdr:rowOff>38100</xdr:rowOff>
    </xdr:to>
    <xdr:sp macro="" textlink="">
      <xdr:nvSpPr>
        <xdr:cNvPr id="10" name="WordArt 9"/>
        <xdr:cNvSpPr>
          <a:spLocks noChangeArrowheads="1" noChangeShapeType="1" noTextEdit="1"/>
        </xdr:cNvSpPr>
      </xdr:nvSpPr>
      <xdr:spPr bwMode="auto">
        <a:xfrm rot="3468552">
          <a:off x="-142875" y="9220200"/>
          <a:ext cx="3114675" cy="7715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Iowa-Type Survivor Curves</a:t>
          </a:r>
        </a:p>
        <a:p>
          <a:pPr algn="ctr" rtl="0"/>
          <a:r>
            <a:rPr lang="en-US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Projection of on-going (normal) retirements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15</xdr:col>
      <xdr:colOff>133350</xdr:colOff>
      <xdr:row>32</xdr:row>
      <xdr:rowOff>171450</xdr:rowOff>
    </xdr:to>
    <xdr:graphicFrame macro="">
      <xdr:nvGraphicFramePr>
        <xdr:cNvPr id="14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233361</xdr:colOff>
      <xdr:row>11</xdr:row>
      <xdr:rowOff>95253</xdr:rowOff>
    </xdr:from>
    <xdr:to>
      <xdr:col>9</xdr:col>
      <xdr:colOff>547686</xdr:colOff>
      <xdr:row>28</xdr:row>
      <xdr:rowOff>180981</xdr:rowOff>
    </xdr:to>
    <xdr:sp macro="" textlink="">
      <xdr:nvSpPr>
        <xdr:cNvPr id="3" name="TextBox 2"/>
        <xdr:cNvSpPr txBox="1"/>
      </xdr:nvSpPr>
      <xdr:spPr>
        <a:xfrm rot="5400000">
          <a:off x="4214810" y="3695704"/>
          <a:ext cx="3324228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600" b="1">
              <a:solidFill>
                <a:sysClr val="windowText" lastClr="000000"/>
              </a:solidFill>
            </a:rPr>
            <a:t>Average Remaining Economic Life</a:t>
          </a: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0.38892</cdr:x>
      <cdr:y>0.18633</cdr:y>
    </cdr:from>
    <cdr:to>
      <cdr:x>0.46091</cdr:x>
      <cdr:y>0.27029</cdr:y>
    </cdr:to>
    <cdr:sp macro="" textlink="">
      <cdr:nvSpPr>
        <cdr:cNvPr id="16385" name="WordArt 1"/>
        <cdr:cNvSpPr>
          <a:spLocks xmlns:a="http://schemas.openxmlformats.org/drawingml/2006/main" noChangeArrowheads="1" noChangeShapeType="1" noTextEdit="1"/>
        </cdr:cNvSpPr>
      </cdr:nvSpPr>
      <cdr:spPr bwMode="auto">
        <a:xfrm xmlns:a="http://schemas.openxmlformats.org/drawingml/2006/main" rot="3613972">
          <a:off x="3629145" y="1106784"/>
          <a:ext cx="526992" cy="658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fromWordArt="1">
          <a:prstTxWarp prst="textSlantUp">
            <a:avLst>
              <a:gd name="adj" fmla="val 55556"/>
            </a:avLst>
          </a:prstTxWarp>
        </a:bodyPr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0.4337</cdr:x>
      <cdr:y>0.2629</cdr:y>
    </cdr:from>
    <cdr:to>
      <cdr:x>0.46809</cdr:x>
      <cdr:y>0.29294</cdr:y>
    </cdr:to>
    <cdr:sp macro="" textlink="">
      <cdr:nvSpPr>
        <cdr:cNvPr id="16386" name="WordArt 2"/>
        <cdr:cNvSpPr>
          <a:spLocks xmlns:a="http://schemas.openxmlformats.org/drawingml/2006/main" noChangeArrowheads="1" noChangeShapeType="1" noTextEdit="1"/>
        </cdr:cNvSpPr>
      </cdr:nvSpPr>
      <cdr:spPr bwMode="auto">
        <a:xfrm xmlns:a="http://schemas.openxmlformats.org/drawingml/2006/main" rot="4461259">
          <a:off x="4036149" y="1590296"/>
          <a:ext cx="188543" cy="314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fromWordArt="1">
          <a:prstTxWarp prst="textSlantUp">
            <a:avLst>
              <a:gd name="adj" fmla="val 55556"/>
            </a:avLst>
          </a:prstTxWarp>
        </a:bodyPr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0.59545</cdr:x>
      <cdr:y>0.18838</cdr:y>
    </cdr:from>
    <cdr:to>
      <cdr:x>0.5962</cdr:x>
      <cdr:y>0.95088</cdr:y>
    </cdr:to>
    <cdr:sp macro="" textlink="">
      <cdr:nvSpPr>
        <cdr:cNvPr id="1638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444825" y="1180668"/>
          <a:ext cx="6858" cy="47789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000000"/>
          </a:solidFill>
          <a:prstDash val="lgDash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0.63162</cdr:x>
      <cdr:y>0.32741</cdr:y>
    </cdr:from>
    <cdr:to>
      <cdr:x>0.67887</cdr:x>
      <cdr:y>0.79175</cdr:y>
    </cdr:to>
    <cdr:sp macro="" textlink="">
      <cdr:nvSpPr>
        <cdr:cNvPr id="16388" name="WordArt 4"/>
        <cdr:cNvSpPr>
          <a:spLocks xmlns:a="http://schemas.openxmlformats.org/drawingml/2006/main" noChangeArrowheads="1" noChangeShapeType="1" noTextEdit="1"/>
        </cdr:cNvSpPr>
      </cdr:nvSpPr>
      <cdr:spPr bwMode="auto">
        <a:xfrm xmlns:a="http://schemas.openxmlformats.org/drawingml/2006/main" rot="-5160471">
          <a:off x="4543613" y="3299390"/>
          <a:ext cx="2914684" cy="432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fromWordArt="1">
          <a:prstTxWarp prst="textSlantUp">
            <a:avLst>
              <a:gd name="adj" fmla="val 55556"/>
            </a:avLst>
          </a:prstTxWarp>
        </a:bodyPr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0.08542</cdr:x>
      <cdr:y>0.13876</cdr:y>
    </cdr:from>
    <cdr:to>
      <cdr:x>0.14459</cdr:x>
      <cdr:y>0.37234</cdr:y>
    </cdr:to>
    <cdr:sp macro="" textlink="">
      <cdr:nvSpPr>
        <cdr:cNvPr id="1638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781049" y="869682"/>
          <a:ext cx="541111" cy="146394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0.08646</cdr:x>
      <cdr:y>0.14894</cdr:y>
    </cdr:from>
    <cdr:to>
      <cdr:x>0.17812</cdr:x>
      <cdr:y>0.5</cdr:y>
    </cdr:to>
    <cdr:sp macro="" textlink="">
      <cdr:nvSpPr>
        <cdr:cNvPr id="1639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790575" y="933480"/>
          <a:ext cx="838185" cy="220024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0.08016</cdr:x>
      <cdr:y>0.64452</cdr:y>
    </cdr:from>
    <cdr:to>
      <cdr:x>0.08016</cdr:x>
      <cdr:y>0.64452</cdr:y>
    </cdr:to>
    <cdr:sp macro="" textlink="">
      <cdr:nvSpPr>
        <cdr:cNvPr id="16391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36964" y="4048831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0.08542</cdr:x>
      <cdr:y>0.16261</cdr:y>
    </cdr:from>
    <cdr:to>
      <cdr:x>0.24688</cdr:x>
      <cdr:y>0.75076</cdr:y>
    </cdr:to>
    <cdr:sp macro="" textlink="">
      <cdr:nvSpPr>
        <cdr:cNvPr id="16392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781050" y="1019161"/>
          <a:ext cx="1476375" cy="368618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0.08537</cdr:x>
      <cdr:y>0.18078</cdr:y>
    </cdr:from>
    <cdr:to>
      <cdr:x>0.28181</cdr:x>
      <cdr:y>0.89355</cdr:y>
    </cdr:to>
    <cdr:sp macro="" textlink="">
      <cdr:nvSpPr>
        <cdr:cNvPr id="16393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780608" y="1133043"/>
          <a:ext cx="1796247" cy="446725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0.08542</cdr:x>
      <cdr:y>0.15522</cdr:y>
    </cdr:from>
    <cdr:to>
      <cdr:x>0.21342</cdr:x>
      <cdr:y>0.6383</cdr:y>
    </cdr:to>
    <cdr:sp macro="" textlink="">
      <cdr:nvSpPr>
        <cdr:cNvPr id="16394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781050" y="972846"/>
          <a:ext cx="1170508" cy="302765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0.12777</cdr:x>
      <cdr:y>0.19432</cdr:y>
    </cdr:from>
    <cdr:to>
      <cdr:x>0.31282</cdr:x>
      <cdr:y>0.8773</cdr:y>
    </cdr:to>
    <cdr:sp macro="" textlink="">
      <cdr:nvSpPr>
        <cdr:cNvPr id="16395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168359" y="1217905"/>
          <a:ext cx="1692098" cy="428054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0.1729</cdr:x>
      <cdr:y>0.21082</cdr:y>
    </cdr:from>
    <cdr:to>
      <cdr:x>0.35078</cdr:x>
      <cdr:y>0.8773</cdr:y>
    </cdr:to>
    <cdr:sp macro="" textlink="">
      <cdr:nvSpPr>
        <cdr:cNvPr id="16396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580967" y="1321318"/>
          <a:ext cx="1626535" cy="417713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0.21447</cdr:x>
      <cdr:y>0.23055</cdr:y>
    </cdr:from>
    <cdr:to>
      <cdr:x>0.3869</cdr:x>
      <cdr:y>0.87882</cdr:y>
    </cdr:to>
    <cdr:sp macro="" textlink="">
      <cdr:nvSpPr>
        <cdr:cNvPr id="16397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61083" y="1444973"/>
          <a:ext cx="1576700" cy="40630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0.25313</cdr:x>
      <cdr:y>0.25607</cdr:y>
    </cdr:from>
    <cdr:to>
      <cdr:x>0.42104</cdr:x>
      <cdr:y>0.88298</cdr:y>
    </cdr:to>
    <cdr:sp macro="" textlink="">
      <cdr:nvSpPr>
        <cdr:cNvPr id="16398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314590" y="1604921"/>
          <a:ext cx="1535369" cy="392912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0.30046</cdr:x>
      <cdr:y>0.28213</cdr:y>
    </cdr:from>
    <cdr:to>
      <cdr:x>0.45608</cdr:x>
      <cdr:y>0.87426</cdr:y>
    </cdr:to>
    <cdr:sp macro="" textlink="">
      <cdr:nvSpPr>
        <cdr:cNvPr id="16399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747421" y="1768252"/>
          <a:ext cx="1422990" cy="371114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0.33958</cdr:x>
      <cdr:y>0.31525</cdr:y>
    </cdr:from>
    <cdr:to>
      <cdr:x>0.48631</cdr:x>
      <cdr:y>0.88754</cdr:y>
    </cdr:to>
    <cdr:sp macro="" textlink="">
      <cdr:nvSpPr>
        <cdr:cNvPr id="16400" name="Line 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05165" y="1975826"/>
          <a:ext cx="1341608" cy="358679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0.38794</cdr:x>
      <cdr:y>0.35349</cdr:y>
    </cdr:from>
    <cdr:to>
      <cdr:x>0.5203</cdr:x>
      <cdr:y>0.87274</cdr:y>
    </cdr:to>
    <cdr:sp macro="" textlink="">
      <cdr:nvSpPr>
        <cdr:cNvPr id="16401" name="Line 1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547308" y="2215499"/>
          <a:ext cx="1210300" cy="32543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0.42965</cdr:x>
      <cdr:y>0.39354</cdr:y>
    </cdr:from>
    <cdr:to>
      <cdr:x>0.55656</cdr:x>
      <cdr:y>0.87882</cdr:y>
    </cdr:to>
    <cdr:sp macro="" textlink="">
      <cdr:nvSpPr>
        <cdr:cNvPr id="16402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28674" y="2466504"/>
          <a:ext cx="1160556" cy="304146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0.47838</cdr:x>
      <cdr:y>0.43925</cdr:y>
    </cdr:from>
    <cdr:to>
      <cdr:x>0.59021</cdr:x>
      <cdr:y>0.87578</cdr:y>
    </cdr:to>
    <cdr:sp macro="" textlink="">
      <cdr:nvSpPr>
        <cdr:cNvPr id="16403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374352" y="2752993"/>
          <a:ext cx="1022483" cy="273593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0.51822</cdr:x>
      <cdr:y>0.59271</cdr:y>
    </cdr:from>
    <cdr:to>
      <cdr:x>0.59479</cdr:x>
      <cdr:y>0.88186</cdr:y>
    </cdr:to>
    <cdr:sp macro="" textlink="">
      <cdr:nvSpPr>
        <cdr:cNvPr id="16404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738604" y="3714749"/>
          <a:ext cx="700171" cy="18122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0.55312</cdr:x>
      <cdr:y>0.7234</cdr:y>
    </cdr:from>
    <cdr:to>
      <cdr:x>0.59583</cdr:x>
      <cdr:y>0.88602</cdr:y>
    </cdr:to>
    <cdr:sp macro="" textlink="">
      <cdr:nvSpPr>
        <cdr:cNvPr id="16405" name="Line 2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057774" y="4533900"/>
          <a:ext cx="390525" cy="10191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0.17838</cdr:x>
      <cdr:y>0.54309</cdr:y>
    </cdr:from>
    <cdr:to>
      <cdr:x>0.44087</cdr:x>
      <cdr:y>0.75729</cdr:y>
    </cdr:to>
    <cdr:sp macro="" textlink="">
      <cdr:nvSpPr>
        <cdr:cNvPr id="16408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998" y="3412113"/>
          <a:ext cx="2402708" cy="13445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000000"/>
              </a:solidFill>
              <a:latin typeface="Arial"/>
              <a:cs typeface="Arial"/>
            </a:rPr>
            <a:t>Area Under theTruncated</a:t>
          </a:r>
        </a:p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000000"/>
              </a:solidFill>
              <a:latin typeface="Arial"/>
              <a:cs typeface="Arial"/>
            </a:rPr>
            <a:t>Survivor Curve </a:t>
          </a:r>
        </a:p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000000"/>
              </a:solidFill>
              <a:latin typeface="Arial"/>
              <a:cs typeface="Arial"/>
            </a:rPr>
            <a:t>Equals </a:t>
          </a:r>
        </a:p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000000"/>
              </a:solidFill>
              <a:latin typeface="Arial"/>
              <a:cs typeface="Arial"/>
            </a:rPr>
            <a:t>the </a:t>
          </a:r>
        </a:p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000000"/>
              </a:solidFill>
              <a:latin typeface="Arial"/>
              <a:cs typeface="Arial"/>
            </a:rPr>
            <a:t>Average Remaining Life</a:t>
          </a:r>
        </a:p>
      </cdr:txBody>
    </cdr:sp>
  </cdr:relSizeAnchor>
  <cdr:relSizeAnchor xmlns:cdr="http://schemas.openxmlformats.org/drawingml/2006/chartDrawing">
    <cdr:from>
      <cdr:x>0.10095</cdr:x>
      <cdr:y>0.13118</cdr:y>
    </cdr:from>
    <cdr:to>
      <cdr:x>0.31074</cdr:x>
      <cdr:y>0.24198</cdr:y>
    </cdr:to>
    <cdr:sp macro="" textlink="">
      <cdr:nvSpPr>
        <cdr:cNvPr id="16409" name="WordArt 25"/>
        <cdr:cNvSpPr>
          <a:spLocks xmlns:a="http://schemas.openxmlformats.org/drawingml/2006/main" noChangeArrowheads="1" noChangeShapeType="1" noTextEdit="1"/>
        </cdr:cNvSpPr>
      </cdr:nvSpPr>
      <cdr:spPr bwMode="auto">
        <a:xfrm xmlns:a="http://schemas.openxmlformats.org/drawingml/2006/main" rot="681664">
          <a:off x="927188" y="826606"/>
          <a:ext cx="1920354" cy="695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fromWordArt="1">
          <a:prstTxWarp prst="textSlantUp">
            <a:avLst>
              <a:gd name="adj" fmla="val 55556"/>
            </a:avLst>
          </a:prstTxWarp>
        </a:bodyPr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0.76979</cdr:x>
      <cdr:y>1.59555E-7</cdr:y>
    </cdr:from>
    <cdr:to>
      <cdr:x>0.99688</cdr:x>
      <cdr:y>0.08815</cdr:y>
    </cdr:to>
    <cdr:sp macro="" textlink="">
      <cdr:nvSpPr>
        <cdr:cNvPr id="16410" name="Text Box 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38976" y="1"/>
          <a:ext cx="2076496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Schedule No. 9, Page 2</a:t>
          </a:r>
        </a:p>
        <a:p xmlns:a="http://schemas.openxmlformats.org/drawingml/2006/main">
          <a:pPr algn="l" rtl="0">
            <a:defRPr sz="1000"/>
          </a:pP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Exhibit No. MGP-61       </a:t>
          </a:r>
        </a:p>
      </cdr:txBody>
    </cdr:sp>
  </cdr:relSizeAnchor>
  <cdr:relSizeAnchor xmlns:cdr="http://schemas.openxmlformats.org/drawingml/2006/chartDrawing">
    <cdr:from>
      <cdr:x>0.09375</cdr:x>
      <cdr:y>0.8541</cdr:y>
    </cdr:from>
    <cdr:to>
      <cdr:x>0.51458</cdr:x>
      <cdr:y>0.89058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857249" y="5353050"/>
          <a:ext cx="3848101" cy="22859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Note:  For illustrative purposes ,</a:t>
          </a:r>
          <a:r>
            <a:rPr lang="en-US" sz="1100" baseline="0"/>
            <a:t> may not be precisely to scale.</a:t>
          </a:r>
          <a:endParaRPr lang="en-US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619125</xdr:colOff>
      <xdr:row>18</xdr:row>
      <xdr:rowOff>0</xdr:rowOff>
    </xdr:from>
    <xdr:to>
      <xdr:col>4</xdr:col>
      <xdr:colOff>561975</xdr:colOff>
      <xdr:row>23</xdr:row>
      <xdr:rowOff>0</xdr:rowOff>
    </xdr:to>
    <xdr:sp macro="" textlink="">
      <xdr:nvSpPr>
        <xdr:cNvPr id="16385" name="Line 1"/>
        <xdr:cNvSpPr>
          <a:spLocks noChangeShapeType="1"/>
        </xdr:cNvSpPr>
      </xdr:nvSpPr>
      <xdr:spPr bwMode="auto">
        <a:xfrm flipH="1">
          <a:off x="2924175" y="4067175"/>
          <a:ext cx="1162050" cy="9525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552450</xdr:colOff>
      <xdr:row>18</xdr:row>
      <xdr:rowOff>0</xdr:rowOff>
    </xdr:from>
    <xdr:to>
      <xdr:col>3</xdr:col>
      <xdr:colOff>619125</xdr:colOff>
      <xdr:row>23</xdr:row>
      <xdr:rowOff>0</xdr:rowOff>
    </xdr:to>
    <xdr:sp macro="" textlink="">
      <xdr:nvSpPr>
        <xdr:cNvPr id="16386" name="Line 2"/>
        <xdr:cNvSpPr>
          <a:spLocks noChangeShapeType="1"/>
        </xdr:cNvSpPr>
      </xdr:nvSpPr>
      <xdr:spPr bwMode="auto">
        <a:xfrm>
          <a:off x="1771650" y="4067175"/>
          <a:ext cx="1152525" cy="9525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619125</xdr:colOff>
      <xdr:row>23</xdr:row>
      <xdr:rowOff>0</xdr:rowOff>
    </xdr:from>
    <xdr:to>
      <xdr:col>3</xdr:col>
      <xdr:colOff>619125</xdr:colOff>
      <xdr:row>25</xdr:row>
      <xdr:rowOff>161925</xdr:rowOff>
    </xdr:to>
    <xdr:sp macro="" textlink="">
      <xdr:nvSpPr>
        <xdr:cNvPr id="16387" name="Line 3"/>
        <xdr:cNvSpPr>
          <a:spLocks noChangeShapeType="1"/>
        </xdr:cNvSpPr>
      </xdr:nvSpPr>
      <xdr:spPr bwMode="auto">
        <a:xfrm>
          <a:off x="2924175" y="5019675"/>
          <a:ext cx="0" cy="54292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619125</xdr:colOff>
      <xdr:row>23</xdr:row>
      <xdr:rowOff>0</xdr:rowOff>
    </xdr:from>
    <xdr:to>
      <xdr:col>3</xdr:col>
      <xdr:colOff>619125</xdr:colOff>
      <xdr:row>25</xdr:row>
      <xdr:rowOff>152400</xdr:rowOff>
    </xdr:to>
    <xdr:sp macro="" textlink="">
      <xdr:nvSpPr>
        <xdr:cNvPr id="16388" name="Line 4"/>
        <xdr:cNvSpPr>
          <a:spLocks noChangeShapeType="1"/>
        </xdr:cNvSpPr>
      </xdr:nvSpPr>
      <xdr:spPr bwMode="auto">
        <a:xfrm>
          <a:off x="2924175" y="5019675"/>
          <a:ext cx="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619125</xdr:colOff>
      <xdr:row>18</xdr:row>
      <xdr:rowOff>0</xdr:rowOff>
    </xdr:from>
    <xdr:to>
      <xdr:col>9</xdr:col>
      <xdr:colOff>561975</xdr:colOff>
      <xdr:row>23</xdr:row>
      <xdr:rowOff>0</xdr:rowOff>
    </xdr:to>
    <xdr:sp macro="" textlink="">
      <xdr:nvSpPr>
        <xdr:cNvPr id="16389" name="Line 5"/>
        <xdr:cNvSpPr>
          <a:spLocks noChangeShapeType="1"/>
        </xdr:cNvSpPr>
      </xdr:nvSpPr>
      <xdr:spPr bwMode="auto">
        <a:xfrm flipH="1">
          <a:off x="7534275" y="4067175"/>
          <a:ext cx="1104900" cy="9525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552450</xdr:colOff>
      <xdr:row>18</xdr:row>
      <xdr:rowOff>0</xdr:rowOff>
    </xdr:from>
    <xdr:to>
      <xdr:col>8</xdr:col>
      <xdr:colOff>619125</xdr:colOff>
      <xdr:row>23</xdr:row>
      <xdr:rowOff>0</xdr:rowOff>
    </xdr:to>
    <xdr:sp macro="" textlink="">
      <xdr:nvSpPr>
        <xdr:cNvPr id="16390" name="Line 6"/>
        <xdr:cNvSpPr>
          <a:spLocks noChangeShapeType="1"/>
        </xdr:cNvSpPr>
      </xdr:nvSpPr>
      <xdr:spPr bwMode="auto">
        <a:xfrm>
          <a:off x="6381750" y="4067175"/>
          <a:ext cx="1152525" cy="9525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619125</xdr:colOff>
      <xdr:row>23</xdr:row>
      <xdr:rowOff>0</xdr:rowOff>
    </xdr:from>
    <xdr:to>
      <xdr:col>8</xdr:col>
      <xdr:colOff>619125</xdr:colOff>
      <xdr:row>25</xdr:row>
      <xdr:rowOff>161925</xdr:rowOff>
    </xdr:to>
    <xdr:sp macro="" textlink="">
      <xdr:nvSpPr>
        <xdr:cNvPr id="16391" name="Line 7"/>
        <xdr:cNvSpPr>
          <a:spLocks noChangeShapeType="1"/>
        </xdr:cNvSpPr>
      </xdr:nvSpPr>
      <xdr:spPr bwMode="auto">
        <a:xfrm>
          <a:off x="7534275" y="5019675"/>
          <a:ext cx="0" cy="54292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619125</xdr:colOff>
      <xdr:row>23</xdr:row>
      <xdr:rowOff>0</xdr:rowOff>
    </xdr:from>
    <xdr:to>
      <xdr:col>8</xdr:col>
      <xdr:colOff>619125</xdr:colOff>
      <xdr:row>25</xdr:row>
      <xdr:rowOff>152400</xdr:rowOff>
    </xdr:to>
    <xdr:sp macro="" textlink="">
      <xdr:nvSpPr>
        <xdr:cNvPr id="16392" name="Line 8"/>
        <xdr:cNvSpPr>
          <a:spLocks noChangeShapeType="1"/>
        </xdr:cNvSpPr>
      </xdr:nvSpPr>
      <xdr:spPr bwMode="auto">
        <a:xfrm>
          <a:off x="7534275" y="5019675"/>
          <a:ext cx="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619125</xdr:colOff>
      <xdr:row>18</xdr:row>
      <xdr:rowOff>0</xdr:rowOff>
    </xdr:from>
    <xdr:to>
      <xdr:col>9</xdr:col>
      <xdr:colOff>561975</xdr:colOff>
      <xdr:row>23</xdr:row>
      <xdr:rowOff>0</xdr:rowOff>
    </xdr:to>
    <xdr:sp macro="" textlink="">
      <xdr:nvSpPr>
        <xdr:cNvPr id="16393" name="Line 9"/>
        <xdr:cNvSpPr>
          <a:spLocks noChangeShapeType="1"/>
        </xdr:cNvSpPr>
      </xdr:nvSpPr>
      <xdr:spPr bwMode="auto">
        <a:xfrm flipH="1">
          <a:off x="7534275" y="4067175"/>
          <a:ext cx="1104900" cy="9525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552450</xdr:colOff>
      <xdr:row>18</xdr:row>
      <xdr:rowOff>0</xdr:rowOff>
    </xdr:from>
    <xdr:to>
      <xdr:col>8</xdr:col>
      <xdr:colOff>619125</xdr:colOff>
      <xdr:row>23</xdr:row>
      <xdr:rowOff>0</xdr:rowOff>
    </xdr:to>
    <xdr:sp macro="" textlink="">
      <xdr:nvSpPr>
        <xdr:cNvPr id="16394" name="Line 10"/>
        <xdr:cNvSpPr>
          <a:spLocks noChangeShapeType="1"/>
        </xdr:cNvSpPr>
      </xdr:nvSpPr>
      <xdr:spPr bwMode="auto">
        <a:xfrm>
          <a:off x="6381750" y="4067175"/>
          <a:ext cx="1152525" cy="9525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619125</xdr:colOff>
      <xdr:row>23</xdr:row>
      <xdr:rowOff>0</xdr:rowOff>
    </xdr:from>
    <xdr:to>
      <xdr:col>8</xdr:col>
      <xdr:colOff>619125</xdr:colOff>
      <xdr:row>25</xdr:row>
      <xdr:rowOff>161925</xdr:rowOff>
    </xdr:to>
    <xdr:sp macro="" textlink="">
      <xdr:nvSpPr>
        <xdr:cNvPr id="16395" name="Line 11"/>
        <xdr:cNvSpPr>
          <a:spLocks noChangeShapeType="1"/>
        </xdr:cNvSpPr>
      </xdr:nvSpPr>
      <xdr:spPr bwMode="auto">
        <a:xfrm>
          <a:off x="7534275" y="5019675"/>
          <a:ext cx="0" cy="54292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619125</xdr:colOff>
      <xdr:row>23</xdr:row>
      <xdr:rowOff>0</xdr:rowOff>
    </xdr:from>
    <xdr:to>
      <xdr:col>8</xdr:col>
      <xdr:colOff>619125</xdr:colOff>
      <xdr:row>25</xdr:row>
      <xdr:rowOff>152400</xdr:rowOff>
    </xdr:to>
    <xdr:sp macro="" textlink="">
      <xdr:nvSpPr>
        <xdr:cNvPr id="16396" name="Line 12"/>
        <xdr:cNvSpPr>
          <a:spLocks noChangeShapeType="1"/>
        </xdr:cNvSpPr>
      </xdr:nvSpPr>
      <xdr:spPr bwMode="auto">
        <a:xfrm>
          <a:off x="7534275" y="5019675"/>
          <a:ext cx="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8</xdr:col>
      <xdr:colOff>581025</xdr:colOff>
      <xdr:row>35</xdr:row>
      <xdr:rowOff>152400</xdr:rowOff>
    </xdr:to>
    <xdr:sp macro="" textlink="">
      <xdr:nvSpPr>
        <xdr:cNvPr id="16397" name="Line 13"/>
        <xdr:cNvSpPr>
          <a:spLocks noChangeShapeType="1"/>
        </xdr:cNvSpPr>
      </xdr:nvSpPr>
      <xdr:spPr bwMode="auto">
        <a:xfrm flipH="1">
          <a:off x="5219700" y="6267450"/>
          <a:ext cx="2276475" cy="12954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590550</xdr:colOff>
      <xdr:row>29</xdr:row>
      <xdr:rowOff>0</xdr:rowOff>
    </xdr:from>
    <xdr:to>
      <xdr:col>6</xdr:col>
      <xdr:colOff>0</xdr:colOff>
      <xdr:row>35</xdr:row>
      <xdr:rowOff>152400</xdr:rowOff>
    </xdr:to>
    <xdr:sp macro="" textlink="">
      <xdr:nvSpPr>
        <xdr:cNvPr id="16398" name="Line 14"/>
        <xdr:cNvSpPr>
          <a:spLocks noChangeShapeType="1"/>
        </xdr:cNvSpPr>
      </xdr:nvSpPr>
      <xdr:spPr bwMode="auto">
        <a:xfrm>
          <a:off x="2895600" y="6267450"/>
          <a:ext cx="2324100" cy="12954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39</xdr:row>
      <xdr:rowOff>161925</xdr:rowOff>
    </xdr:to>
    <xdr:sp macro="" textlink="">
      <xdr:nvSpPr>
        <xdr:cNvPr id="16399" name="Line 15"/>
        <xdr:cNvSpPr>
          <a:spLocks noChangeShapeType="1"/>
        </xdr:cNvSpPr>
      </xdr:nvSpPr>
      <xdr:spPr bwMode="auto">
        <a:xfrm>
          <a:off x="5219700" y="7600950"/>
          <a:ext cx="0" cy="73342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476250</xdr:colOff>
      <xdr:row>8</xdr:row>
      <xdr:rowOff>85725</xdr:rowOff>
    </xdr:from>
    <xdr:to>
      <xdr:col>8</xdr:col>
      <xdr:colOff>114300</xdr:colOff>
      <xdr:row>12</xdr:row>
      <xdr:rowOff>95250</xdr:rowOff>
    </xdr:to>
    <xdr:sp macro="" textlink="">
      <xdr:nvSpPr>
        <xdr:cNvPr id="16400" name="Oval 16"/>
        <xdr:cNvSpPr>
          <a:spLocks noChangeArrowheads="1"/>
        </xdr:cNvSpPr>
      </xdr:nvSpPr>
      <xdr:spPr bwMode="auto">
        <a:xfrm>
          <a:off x="5695950" y="2143125"/>
          <a:ext cx="1333500" cy="771525"/>
        </a:xfrm>
        <a:prstGeom prst="ellipse">
          <a:avLst/>
        </a:prstGeom>
        <a:noFill/>
        <a:ln w="254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7</xdr:col>
      <xdr:colOff>533400</xdr:colOff>
      <xdr:row>12</xdr:row>
      <xdr:rowOff>104775</xdr:rowOff>
    </xdr:from>
    <xdr:to>
      <xdr:col>7</xdr:col>
      <xdr:colOff>533400</xdr:colOff>
      <xdr:row>14</xdr:row>
      <xdr:rowOff>152400</xdr:rowOff>
    </xdr:to>
    <xdr:sp macro="" textlink="">
      <xdr:nvSpPr>
        <xdr:cNvPr id="16401" name="Line 17"/>
        <xdr:cNvSpPr>
          <a:spLocks noChangeShapeType="1"/>
        </xdr:cNvSpPr>
      </xdr:nvSpPr>
      <xdr:spPr bwMode="auto">
        <a:xfrm>
          <a:off x="6362700" y="2924175"/>
          <a:ext cx="0" cy="428625"/>
        </a:xfrm>
        <a:prstGeom prst="line">
          <a:avLst/>
        </a:prstGeom>
        <a:noFill/>
        <a:ln w="28575">
          <a:solidFill>
            <a:srgbClr val="000000"/>
          </a:solidFill>
          <a:prstDash val="sysDot"/>
          <a:round/>
          <a:headEnd/>
          <a:tailEnd type="triangle" w="med" len="med"/>
        </a:ln>
      </xdr:spPr>
    </xdr:sp>
    <xdr:clientData/>
  </xdr:twoCellAnchor>
  <xdr:twoCellAnchor>
    <xdr:from>
      <xdr:col>9</xdr:col>
      <xdr:colOff>533400</xdr:colOff>
      <xdr:row>12</xdr:row>
      <xdr:rowOff>104775</xdr:rowOff>
    </xdr:from>
    <xdr:to>
      <xdr:col>9</xdr:col>
      <xdr:colOff>533400</xdr:colOff>
      <xdr:row>14</xdr:row>
      <xdr:rowOff>152400</xdr:rowOff>
    </xdr:to>
    <xdr:sp macro="" textlink="">
      <xdr:nvSpPr>
        <xdr:cNvPr id="16402" name="Line 18"/>
        <xdr:cNvSpPr>
          <a:spLocks noChangeShapeType="1"/>
        </xdr:cNvSpPr>
      </xdr:nvSpPr>
      <xdr:spPr bwMode="auto">
        <a:xfrm>
          <a:off x="8610600" y="2924175"/>
          <a:ext cx="0" cy="428625"/>
        </a:xfrm>
        <a:prstGeom prst="line">
          <a:avLst/>
        </a:prstGeom>
        <a:noFill/>
        <a:ln w="28575">
          <a:solidFill>
            <a:srgbClr val="000000"/>
          </a:solidFill>
          <a:prstDash val="sysDot"/>
          <a:round/>
          <a:headEnd/>
          <a:tailEnd type="triangle" w="med" len="med"/>
        </a:ln>
      </xdr:spPr>
    </xdr:sp>
    <xdr:clientData/>
  </xdr:twoCellAnchor>
  <xdr:twoCellAnchor>
    <xdr:from>
      <xdr:col>8</xdr:col>
      <xdr:colOff>866775</xdr:colOff>
      <xdr:row>8</xdr:row>
      <xdr:rowOff>95250</xdr:rowOff>
    </xdr:from>
    <xdr:to>
      <xdr:col>10</xdr:col>
      <xdr:colOff>266700</xdr:colOff>
      <xdr:row>12</xdr:row>
      <xdr:rowOff>123825</xdr:rowOff>
    </xdr:to>
    <xdr:sp macro="" textlink="">
      <xdr:nvSpPr>
        <xdr:cNvPr id="16403" name="Oval 19"/>
        <xdr:cNvSpPr>
          <a:spLocks noChangeArrowheads="1"/>
        </xdr:cNvSpPr>
      </xdr:nvSpPr>
      <xdr:spPr bwMode="auto">
        <a:xfrm>
          <a:off x="7781925" y="2152650"/>
          <a:ext cx="1647825" cy="790575"/>
        </a:xfrm>
        <a:prstGeom prst="ellipse">
          <a:avLst/>
        </a:prstGeom>
        <a:noFill/>
        <a:ln w="254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9</xdr:col>
      <xdr:colOff>533400</xdr:colOff>
      <xdr:row>12</xdr:row>
      <xdr:rowOff>104775</xdr:rowOff>
    </xdr:from>
    <xdr:to>
      <xdr:col>9</xdr:col>
      <xdr:colOff>533400</xdr:colOff>
      <xdr:row>14</xdr:row>
      <xdr:rowOff>152400</xdr:rowOff>
    </xdr:to>
    <xdr:sp macro="" textlink="">
      <xdr:nvSpPr>
        <xdr:cNvPr id="16404" name="Line 20"/>
        <xdr:cNvSpPr>
          <a:spLocks noChangeShapeType="1"/>
        </xdr:cNvSpPr>
      </xdr:nvSpPr>
      <xdr:spPr bwMode="auto">
        <a:xfrm>
          <a:off x="8610600" y="2924175"/>
          <a:ext cx="0" cy="428625"/>
        </a:xfrm>
        <a:prstGeom prst="line">
          <a:avLst/>
        </a:prstGeom>
        <a:noFill/>
        <a:ln w="28575">
          <a:solidFill>
            <a:srgbClr val="000000"/>
          </a:solidFill>
          <a:prstDash val="sysDot"/>
          <a:round/>
          <a:headEnd/>
          <a:tailEnd type="triangle" w="med" len="med"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46</xdr:row>
      <xdr:rowOff>76200</xdr:rowOff>
    </xdr:to>
    <xdr:sp macro="" textlink="">
      <xdr:nvSpPr>
        <xdr:cNvPr id="16405" name="Line 21"/>
        <xdr:cNvSpPr>
          <a:spLocks noChangeShapeType="1"/>
        </xdr:cNvSpPr>
      </xdr:nvSpPr>
      <xdr:spPr bwMode="auto">
        <a:xfrm>
          <a:off x="5219700" y="9010650"/>
          <a:ext cx="0" cy="676275"/>
        </a:xfrm>
        <a:prstGeom prst="line">
          <a:avLst/>
        </a:prstGeom>
        <a:noFill/>
        <a:ln w="28575">
          <a:solidFill>
            <a:srgbClr val="000000"/>
          </a:solidFill>
          <a:prstDash val="dashDot"/>
          <a:round/>
          <a:headEnd/>
          <a:tailEnd/>
        </a:ln>
      </xdr:spPr>
    </xdr:sp>
    <xdr:clientData/>
  </xdr:twoCellAnchor>
  <xdr:twoCellAnchor>
    <xdr:from>
      <xdr:col>6</xdr:col>
      <xdr:colOff>0</xdr:colOff>
      <xdr:row>46</xdr:row>
      <xdr:rowOff>76200</xdr:rowOff>
    </xdr:from>
    <xdr:to>
      <xdr:col>7</xdr:col>
      <xdr:colOff>0</xdr:colOff>
      <xdr:row>46</xdr:row>
      <xdr:rowOff>76200</xdr:rowOff>
    </xdr:to>
    <xdr:sp macro="" textlink="">
      <xdr:nvSpPr>
        <xdr:cNvPr id="16406" name="Line 22"/>
        <xdr:cNvSpPr>
          <a:spLocks noChangeShapeType="1"/>
        </xdr:cNvSpPr>
      </xdr:nvSpPr>
      <xdr:spPr bwMode="auto">
        <a:xfrm>
          <a:off x="5219700" y="9686925"/>
          <a:ext cx="609600" cy="0"/>
        </a:xfrm>
        <a:prstGeom prst="line">
          <a:avLst/>
        </a:prstGeom>
        <a:noFill/>
        <a:ln w="28575">
          <a:solidFill>
            <a:srgbClr val="000000"/>
          </a:solidFill>
          <a:prstDash val="dashDot"/>
          <a:round/>
          <a:headEnd/>
          <a:tailEnd type="triangle" w="med" len="med"/>
        </a:ln>
      </xdr:spPr>
    </xdr:sp>
    <xdr:clientData/>
  </xdr:twoCellAnchor>
  <xdr:twoCellAnchor>
    <xdr:from>
      <xdr:col>10</xdr:col>
      <xdr:colOff>161925</xdr:colOff>
      <xdr:row>4</xdr:row>
      <xdr:rowOff>257175</xdr:rowOff>
    </xdr:from>
    <xdr:to>
      <xdr:col>12</xdr:col>
      <xdr:colOff>123825</xdr:colOff>
      <xdr:row>8</xdr:row>
      <xdr:rowOff>0</xdr:rowOff>
    </xdr:to>
    <xdr:sp macro="" textlink="">
      <xdr:nvSpPr>
        <xdr:cNvPr id="16407" name="AutoShape 23"/>
        <xdr:cNvSpPr>
          <a:spLocks noChangeArrowheads="1"/>
        </xdr:cNvSpPr>
      </xdr:nvSpPr>
      <xdr:spPr bwMode="auto">
        <a:xfrm>
          <a:off x="9324975" y="1285875"/>
          <a:ext cx="1181100" cy="771525"/>
        </a:xfrm>
        <a:prstGeom prst="octagon">
          <a:avLst>
            <a:gd name="adj" fmla="val 29287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381000</xdr:colOff>
      <xdr:row>5</xdr:row>
      <xdr:rowOff>25401</xdr:rowOff>
    </xdr:from>
    <xdr:to>
      <xdr:col>11</xdr:col>
      <xdr:colOff>546100</xdr:colOff>
      <xdr:row>7</xdr:row>
      <xdr:rowOff>50801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9544050" y="1406526"/>
          <a:ext cx="774700" cy="51117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Uncertainty of </a:t>
          </a:r>
        </a:p>
        <a:p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Gas Supply</a:t>
          </a:r>
        </a:p>
        <a:p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Factors</a:t>
          </a:r>
        </a:p>
      </xdr:txBody>
    </xdr:sp>
    <xdr:clientData/>
  </xdr:twoCellAnchor>
  <xdr:twoCellAnchor>
    <xdr:from>
      <xdr:col>10</xdr:col>
      <xdr:colOff>304800</xdr:colOff>
      <xdr:row>10</xdr:row>
      <xdr:rowOff>66675</xdr:rowOff>
    </xdr:from>
    <xdr:to>
      <xdr:col>11</xdr:col>
      <xdr:colOff>200025</xdr:colOff>
      <xdr:row>10</xdr:row>
      <xdr:rowOff>66675</xdr:rowOff>
    </xdr:to>
    <xdr:sp macro="" textlink="">
      <xdr:nvSpPr>
        <xdr:cNvPr id="16409" name="Line 27"/>
        <xdr:cNvSpPr>
          <a:spLocks noChangeShapeType="1"/>
        </xdr:cNvSpPr>
      </xdr:nvSpPr>
      <xdr:spPr bwMode="auto">
        <a:xfrm flipH="1">
          <a:off x="9467850" y="2505075"/>
          <a:ext cx="504825" cy="0"/>
        </a:xfrm>
        <a:prstGeom prst="line">
          <a:avLst/>
        </a:prstGeom>
        <a:noFill/>
        <a:ln w="28575">
          <a:solidFill>
            <a:srgbClr val="000000"/>
          </a:solidFill>
          <a:prstDash val="sysDot"/>
          <a:round/>
          <a:headEnd/>
          <a:tailEnd type="triangle" w="med" len="med"/>
        </a:ln>
      </xdr:spPr>
    </xdr:sp>
    <xdr:clientData/>
  </xdr:twoCellAnchor>
  <xdr:twoCellAnchor>
    <xdr:from>
      <xdr:col>11</xdr:col>
      <xdr:colOff>200025</xdr:colOff>
      <xdr:row>8</xdr:row>
      <xdr:rowOff>0</xdr:rowOff>
    </xdr:from>
    <xdr:to>
      <xdr:col>11</xdr:col>
      <xdr:colOff>200025</xdr:colOff>
      <xdr:row>10</xdr:row>
      <xdr:rowOff>66675</xdr:rowOff>
    </xdr:to>
    <xdr:sp macro="" textlink="">
      <xdr:nvSpPr>
        <xdr:cNvPr id="16410" name="Line 28"/>
        <xdr:cNvSpPr>
          <a:spLocks noChangeShapeType="1"/>
        </xdr:cNvSpPr>
      </xdr:nvSpPr>
      <xdr:spPr bwMode="auto">
        <a:xfrm flipV="1">
          <a:off x="9972675" y="2057400"/>
          <a:ext cx="0" cy="447675"/>
        </a:xfrm>
        <a:prstGeom prst="line">
          <a:avLst/>
        </a:prstGeom>
        <a:noFill/>
        <a:ln w="2857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0.69749</cdr:x>
      <cdr:y>0.00192</cdr:y>
    </cdr:from>
    <cdr:to>
      <cdr:x>0.91664</cdr:x>
      <cdr:y>0.08974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03018" y="11263"/>
          <a:ext cx="1917533" cy="5151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Schedule No. 1</a:t>
          </a:r>
        </a:p>
        <a:p xmlns:a="http://schemas.openxmlformats.org/drawingml/2006/main">
          <a:pPr algn="l" rtl="0">
            <a:defRPr sz="1000"/>
          </a:pP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Exhibit No. MGP-61</a:t>
          </a:r>
        </a:p>
      </cdr:txBody>
    </cdr:sp>
  </cdr:relSizeAnchor>
  <cdr:relSizeAnchor xmlns:cdr="http://schemas.openxmlformats.org/drawingml/2006/chartDrawing">
    <cdr:from>
      <cdr:x>0.31004</cdr:x>
      <cdr:y>0.09335</cdr:y>
    </cdr:from>
    <cdr:to>
      <cdr:x>0.71491</cdr:x>
      <cdr:y>0.14476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3238" y="554864"/>
          <a:ext cx="3517061" cy="305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600" b="1" i="0" strike="noStrike">
              <a:solidFill>
                <a:srgbClr val="000000"/>
              </a:solidFill>
              <a:latin typeface="Arial"/>
              <a:cs typeface="Arial"/>
            </a:rPr>
            <a:t>Account 367  Transmission Mains</a:t>
          </a:r>
        </a:p>
      </cdr:txBody>
    </cdr:sp>
  </cdr:relSizeAnchor>
  <cdr:relSizeAnchor xmlns:cdr="http://schemas.openxmlformats.org/drawingml/2006/chartDrawing">
    <cdr:from>
      <cdr:x>0.50639</cdr:x>
      <cdr:y>0.39272</cdr:y>
    </cdr:from>
    <cdr:to>
      <cdr:x>0.68027</cdr:x>
      <cdr:y>0.55047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398909" y="2334171"/>
          <a:ext cx="1510478" cy="937629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55R</a:t>
          </a:r>
          <a:r>
            <a:rPr lang="en-US" sz="5400" b="1" cap="none" spc="0" baseline="-2500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0.13471</cdr:x>
      <cdr:y>0.36669</cdr:y>
    </cdr:from>
    <cdr:to>
      <cdr:x>0.41196</cdr:x>
      <cdr:y>0.4371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62177" y="2283952"/>
          <a:ext cx="2335162" cy="450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chemeClr val="bg1"/>
              </a:solidFill>
            </a:rPr>
            <a:t>Potential Resources</a:t>
          </a:r>
        </a:p>
      </cdr:txBody>
    </cdr:sp>
  </cdr:relSizeAnchor>
  <cdr:relSizeAnchor xmlns:cdr="http://schemas.openxmlformats.org/drawingml/2006/chartDrawing">
    <cdr:from>
      <cdr:x>0.08786</cdr:x>
      <cdr:y>0.76172</cdr:y>
    </cdr:from>
    <cdr:to>
      <cdr:x>0.36555</cdr:x>
      <cdr:y>0.83677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62742" y="4813710"/>
          <a:ext cx="2345403" cy="4813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/>
            <a:t>Proven Reserves</a:t>
          </a:r>
        </a:p>
      </cdr:txBody>
    </cdr:sp>
  </cdr:relSizeAnchor>
  <cdr:relSizeAnchor xmlns:cdr="http://schemas.openxmlformats.org/drawingml/2006/chartDrawing">
    <cdr:from>
      <cdr:x>0.57486</cdr:x>
      <cdr:y>0.16034</cdr:y>
    </cdr:from>
    <cdr:to>
      <cdr:x>0.74248</cdr:x>
      <cdr:y>0.31858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69758" y="962742"/>
          <a:ext cx="1413387" cy="10139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600" b="1"/>
            <a:t>Kansas</a:t>
          </a:r>
          <a:endParaRPr lang="en-US" sz="1600" b="1" baseline="0"/>
        </a:p>
        <a:p xmlns:a="http://schemas.openxmlformats.org/drawingml/2006/main">
          <a:r>
            <a:rPr lang="en-US" sz="1600" b="1" baseline="0"/>
            <a:t>Oklahoma</a:t>
          </a:r>
        </a:p>
        <a:p xmlns:a="http://schemas.openxmlformats.org/drawingml/2006/main">
          <a:r>
            <a:rPr lang="en-US" sz="1600" b="1" baseline="0"/>
            <a:t>Texas RRD 10</a:t>
          </a:r>
        </a:p>
        <a:p xmlns:a="http://schemas.openxmlformats.org/drawingml/2006/main">
          <a:r>
            <a:rPr lang="en-US" sz="1600" b="1" baseline="0"/>
            <a:t>Arkansas</a:t>
          </a:r>
          <a:endParaRPr lang="en-US" sz="1600" b="1"/>
        </a:p>
      </cdr:txBody>
    </cdr:sp>
  </cdr:relSizeAnchor>
  <cdr:relSizeAnchor xmlns:cdr="http://schemas.openxmlformats.org/drawingml/2006/chartDrawing">
    <cdr:from>
      <cdr:x>0.7739</cdr:x>
      <cdr:y>0.00351</cdr:y>
    </cdr:from>
    <cdr:to>
      <cdr:x>0.98818</cdr:x>
      <cdr:y>0.09833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722242" y="20494"/>
          <a:ext cx="1833644" cy="5630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="1"/>
            <a:t>Schedule No.</a:t>
          </a:r>
          <a:r>
            <a:rPr lang="en-US" sz="1400" b="1" baseline="0"/>
            <a:t> 2</a:t>
          </a:r>
        </a:p>
        <a:p xmlns:a="http://schemas.openxmlformats.org/drawingml/2006/main">
          <a:r>
            <a:rPr lang="en-US" sz="1400" b="1" baseline="0"/>
            <a:t>Exhibit No. MGP-61</a:t>
          </a:r>
          <a:endParaRPr lang="en-US" sz="1400" b="1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0.28003</cdr:x>
      <cdr:y>0.45361</cdr:y>
    </cdr:from>
    <cdr:to>
      <cdr:x>0.56852</cdr:x>
      <cdr:y>0.53569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07156" y="2868449"/>
          <a:ext cx="2474310" cy="525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chemeClr val="bg1"/>
              </a:solidFill>
            </a:rPr>
            <a:t>Potential Resources</a:t>
          </a:r>
        </a:p>
      </cdr:txBody>
    </cdr:sp>
  </cdr:relSizeAnchor>
  <cdr:relSizeAnchor xmlns:cdr="http://schemas.openxmlformats.org/drawingml/2006/chartDrawing">
    <cdr:from>
      <cdr:x>0.13679</cdr:x>
      <cdr:y>0.80054</cdr:y>
    </cdr:from>
    <cdr:to>
      <cdr:x>0.37207</cdr:x>
      <cdr:y>0.86899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80948" y="5090948"/>
          <a:ext cx="2014484" cy="4379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/>
            <a:t>Proven</a:t>
          </a:r>
          <a:r>
            <a:rPr lang="en-US" sz="2000" baseline="0"/>
            <a:t> Reserves</a:t>
          </a:r>
          <a:endParaRPr lang="en-US" sz="2000"/>
        </a:p>
      </cdr:txBody>
    </cdr:sp>
  </cdr:relSizeAnchor>
  <cdr:relSizeAnchor xmlns:cdr="http://schemas.openxmlformats.org/drawingml/2006/chartDrawing">
    <cdr:from>
      <cdr:x>0.79073</cdr:x>
      <cdr:y>0.00199</cdr:y>
    </cdr:from>
    <cdr:to>
      <cdr:x>0.99117</cdr:x>
      <cdr:y>0.07667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875517" y="10955"/>
          <a:ext cx="1715697" cy="448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="1"/>
            <a:t>Schedule No. 3</a:t>
          </a:r>
        </a:p>
        <a:p xmlns:a="http://schemas.openxmlformats.org/drawingml/2006/main">
          <a:r>
            <a:rPr lang="en-US" sz="1400" b="1"/>
            <a:t>Exhibit</a:t>
          </a:r>
          <a:r>
            <a:rPr lang="en-US" sz="1400" b="1" baseline="0"/>
            <a:t> No. MGP-61</a:t>
          </a:r>
          <a:endParaRPr lang="en-US" sz="1400" b="1"/>
        </a:p>
      </cdr:txBody>
    </cdr:sp>
  </cdr:relSizeAnchor>
  <cdr:relSizeAnchor xmlns:cdr="http://schemas.openxmlformats.org/drawingml/2006/chartDrawing">
    <cdr:from>
      <cdr:x>0.21219</cdr:x>
      <cdr:y>0.0124</cdr:y>
    </cdr:from>
    <cdr:to>
      <cdr:x>0.75135</cdr:x>
      <cdr:y>0.07667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926897" y="76638"/>
          <a:ext cx="4620173" cy="383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/>
            <a:t>Forecast of the Availability</a:t>
          </a:r>
          <a:r>
            <a:rPr lang="en-US" sz="2000" b="1" baseline="0"/>
            <a:t> of Natural Gas </a:t>
          </a:r>
          <a:endParaRPr lang="en-US" sz="2000" b="1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219075</xdr:colOff>
      <xdr:row>36</xdr:row>
      <xdr:rowOff>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0.47033</cdr:x>
      <cdr:y>0.71522</cdr:y>
    </cdr:from>
    <cdr:to>
      <cdr:x>0.92285</cdr:x>
      <cdr:y>0.7983</cdr:y>
    </cdr:to>
    <cdr:sp macro="" textlink="">
      <cdr:nvSpPr>
        <cdr:cNvPr id="2049" name="Freeform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124643" y="4914987"/>
          <a:ext cx="3965495" cy="570564"/>
        </a:xfrm>
        <a:custGeom xmlns:a="http://schemas.openxmlformats.org/drawingml/2006/main">
          <a:avLst/>
          <a:gdLst/>
          <a:ahLst/>
          <a:cxnLst>
            <a:cxn ang="0">
              <a:pos x="0" y="49604"/>
            </a:cxn>
            <a:cxn ang="0">
              <a:pos x="476482" y="153773"/>
            </a:cxn>
            <a:cxn ang="0">
              <a:pos x="908293" y="94248"/>
            </a:cxn>
            <a:cxn ang="0">
              <a:pos x="1131643" y="4960"/>
            </a:cxn>
            <a:cxn ang="0">
              <a:pos x="1503894" y="124011"/>
            </a:cxn>
            <a:cxn ang="0">
              <a:pos x="2025045" y="243061"/>
            </a:cxn>
            <a:cxn ang="0">
              <a:pos x="2382406" y="109129"/>
            </a:cxn>
            <a:cxn ang="0">
              <a:pos x="2575976" y="243061"/>
            </a:cxn>
            <a:cxn ang="0">
              <a:pos x="3037567" y="376993"/>
            </a:cxn>
            <a:cxn ang="0">
              <a:pos x="3469379" y="436518"/>
            </a:cxn>
            <a:cxn ang="0">
              <a:pos x="3916080" y="481162"/>
            </a:cxn>
          </a:cxnLst>
          <a:rect l="0" t="0" r="r" b="b"/>
          <a:pathLst>
            <a:path w="3916080" h="481162">
              <a:moveTo>
                <a:pt x="0" y="49604"/>
              </a:moveTo>
              <a:cubicBezTo>
                <a:pt x="162550" y="97968"/>
                <a:pt x="325100" y="146332"/>
                <a:pt x="476482" y="153773"/>
              </a:cubicBezTo>
              <a:cubicBezTo>
                <a:pt x="627864" y="161214"/>
                <a:pt x="799100" y="119050"/>
                <a:pt x="908293" y="94248"/>
              </a:cubicBezTo>
              <a:cubicBezTo>
                <a:pt x="1017486" y="69446"/>
                <a:pt x="1032376" y="0"/>
                <a:pt x="1131643" y="4960"/>
              </a:cubicBezTo>
              <a:cubicBezTo>
                <a:pt x="1230910" y="9920"/>
                <a:pt x="1354994" y="84327"/>
                <a:pt x="1503894" y="124011"/>
              </a:cubicBezTo>
              <a:cubicBezTo>
                <a:pt x="1652794" y="163695"/>
                <a:pt x="1878626" y="245541"/>
                <a:pt x="2025045" y="243061"/>
              </a:cubicBezTo>
              <a:cubicBezTo>
                <a:pt x="2171464" y="240581"/>
                <a:pt x="2290584" y="109129"/>
                <a:pt x="2382406" y="109129"/>
              </a:cubicBezTo>
              <a:cubicBezTo>
                <a:pt x="2474228" y="109129"/>
                <a:pt x="2466783" y="198417"/>
                <a:pt x="2575976" y="243061"/>
              </a:cubicBezTo>
              <a:cubicBezTo>
                <a:pt x="2685169" y="287705"/>
                <a:pt x="2888667" y="344750"/>
                <a:pt x="3037567" y="376993"/>
              </a:cubicBezTo>
              <a:cubicBezTo>
                <a:pt x="3186467" y="409236"/>
                <a:pt x="3322960" y="419157"/>
                <a:pt x="3469379" y="436518"/>
              </a:cubicBezTo>
              <a:cubicBezTo>
                <a:pt x="3615798" y="453879"/>
                <a:pt x="3831703" y="473721"/>
                <a:pt x="3916080" y="481162"/>
              </a:cubicBezTo>
            </a:path>
          </a:pathLst>
        </a:custGeom>
        <a:noFill xmlns:a="http://schemas.openxmlformats.org/drawingml/2006/main"/>
        <a:ln xmlns:a="http://schemas.openxmlformats.org/drawingml/2006/main" w="31750" cap="flat" cmpd="sng">
          <a:solidFill>
            <a:srgbClr val="000000"/>
          </a:solidFill>
          <a:prstDash val="dash"/>
          <a:round/>
          <a:headEnd type="none" w="med" len="med"/>
          <a:tailEnd type="none" w="med" len="med"/>
        </a:ln>
      </cdr:spPr>
    </cdr:sp>
  </cdr:relSizeAnchor>
  <cdr:relSizeAnchor xmlns:cdr="http://schemas.openxmlformats.org/drawingml/2006/chartDrawing">
    <cdr:from>
      <cdr:x>0.80414</cdr:x>
      <cdr:y>0.00276</cdr:y>
    </cdr:from>
    <cdr:to>
      <cdr:x>0.97824</cdr:x>
      <cdr:y>0.0625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39019" y="18928"/>
          <a:ext cx="1523956" cy="4096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Schedule No. 4</a:t>
          </a:r>
        </a:p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Exhibit No. MGP-61</a:t>
          </a:r>
        </a:p>
        <a:p xmlns:a="http://schemas.openxmlformats.org/drawingml/2006/main">
          <a:pPr algn="l" rtl="0">
            <a:defRPr sz="1000"/>
          </a:pPr>
          <a:endParaRPr lang="en-US" sz="1200" b="1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 sz="1200" b="1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0.70623</cdr:x>
      <cdr:y>0.65458</cdr:y>
    </cdr:from>
    <cdr:to>
      <cdr:x>0.99209</cdr:x>
      <cdr:y>0.71695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91901" y="4498492"/>
          <a:ext cx="2504980" cy="4283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Copperfield"/>
            </a:rPr>
            <a:t>Effects of New Technology, Etc.</a:t>
          </a:r>
        </a:p>
      </cdr:txBody>
    </cdr:sp>
  </cdr:relSizeAnchor>
  <cdr:relSizeAnchor xmlns:cdr="http://schemas.openxmlformats.org/drawingml/2006/chartDrawing">
    <cdr:from>
      <cdr:x>0.3546</cdr:x>
      <cdr:y>0.53377</cdr:y>
    </cdr:from>
    <cdr:to>
      <cdr:x>0.70129</cdr:x>
      <cdr:y>0.59492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0516" y="3668888"/>
          <a:ext cx="3038046" cy="4198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Copperfield"/>
            </a:rPr>
            <a:t>Normal Decline in Reserves Discovered Per Well Drilled or Footage of Borehole</a:t>
          </a:r>
        </a:p>
      </cdr:txBody>
    </cdr:sp>
  </cdr:relSizeAnchor>
  <cdr:relSizeAnchor xmlns:cdr="http://schemas.openxmlformats.org/drawingml/2006/chartDrawing">
    <cdr:from>
      <cdr:x>0.3044</cdr:x>
      <cdr:y>0.56977</cdr:y>
    </cdr:from>
    <cdr:to>
      <cdr:x>0.34644</cdr:x>
      <cdr:y>0.56977</cdr:y>
    </cdr:to>
    <cdr:sp macro="" textlink="">
      <cdr:nvSpPr>
        <cdr:cNvPr id="20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670627" y="3916076"/>
          <a:ext cx="36838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0.66617</cdr:x>
      <cdr:y>0.69772</cdr:y>
    </cdr:from>
    <cdr:to>
      <cdr:x>0.70623</cdr:x>
      <cdr:y>0.72878</cdr:y>
    </cdr:to>
    <cdr:sp macro="" textlink="">
      <cdr:nvSpPr>
        <cdr:cNvPr id="20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840857" y="4794779"/>
          <a:ext cx="351044" cy="213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0.08814</cdr:x>
      <cdr:y>0.87917</cdr:y>
    </cdr:from>
    <cdr:to>
      <cdr:x>0.36561</cdr:x>
      <cdr:y>0.91667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771525" y="6029325"/>
          <a:ext cx="24288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For Illustrative purposes, not to scale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13</xdr:row>
      <xdr:rowOff>9525</xdr:rowOff>
    </xdr:from>
    <xdr:to>
      <xdr:col>6</xdr:col>
      <xdr:colOff>419100</xdr:colOff>
      <xdr:row>17</xdr:row>
      <xdr:rowOff>152400</xdr:rowOff>
    </xdr:to>
    <xdr:sp macro="" textlink="">
      <xdr:nvSpPr>
        <xdr:cNvPr id="8193" name="Oval 38" descr="25%"/>
        <xdr:cNvSpPr>
          <a:spLocks noChangeArrowheads="1"/>
        </xdr:cNvSpPr>
      </xdr:nvSpPr>
      <xdr:spPr bwMode="auto">
        <a:xfrm>
          <a:off x="4724400" y="2828925"/>
          <a:ext cx="800100" cy="914400"/>
        </a:xfrm>
        <a:prstGeom prst="ellips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504825</xdr:colOff>
      <xdr:row>13</xdr:row>
      <xdr:rowOff>0</xdr:rowOff>
    </xdr:from>
    <xdr:to>
      <xdr:col>8</xdr:col>
      <xdr:colOff>85725</xdr:colOff>
      <xdr:row>17</xdr:row>
      <xdr:rowOff>142875</xdr:rowOff>
    </xdr:to>
    <xdr:sp macro="" textlink="">
      <xdr:nvSpPr>
        <xdr:cNvPr id="8194" name="Oval 39" descr="25%"/>
        <xdr:cNvSpPr>
          <a:spLocks noChangeArrowheads="1"/>
        </xdr:cNvSpPr>
      </xdr:nvSpPr>
      <xdr:spPr bwMode="auto">
        <a:xfrm>
          <a:off x="5610225" y="2819400"/>
          <a:ext cx="981075" cy="914400"/>
        </a:xfrm>
        <a:prstGeom prst="ellips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466725</xdr:colOff>
      <xdr:row>7</xdr:row>
      <xdr:rowOff>0</xdr:rowOff>
    </xdr:from>
    <xdr:to>
      <xdr:col>10</xdr:col>
      <xdr:colOff>295275</xdr:colOff>
      <xdr:row>13</xdr:row>
      <xdr:rowOff>38100</xdr:rowOff>
    </xdr:to>
    <xdr:sp macro="" textlink="">
      <xdr:nvSpPr>
        <xdr:cNvPr id="8195" name="Line 40"/>
        <xdr:cNvSpPr>
          <a:spLocks noChangeShapeType="1"/>
        </xdr:cNvSpPr>
      </xdr:nvSpPr>
      <xdr:spPr bwMode="auto">
        <a:xfrm flipV="1">
          <a:off x="4962525" y="1676400"/>
          <a:ext cx="2647950" cy="1181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257175</xdr:colOff>
      <xdr:row>16</xdr:row>
      <xdr:rowOff>47625</xdr:rowOff>
    </xdr:from>
    <xdr:to>
      <xdr:col>6</xdr:col>
      <xdr:colOff>523875</xdr:colOff>
      <xdr:row>17</xdr:row>
      <xdr:rowOff>85725</xdr:rowOff>
    </xdr:to>
    <xdr:sp macro="" textlink="">
      <xdr:nvSpPr>
        <xdr:cNvPr id="8196" name="Line 41"/>
        <xdr:cNvSpPr>
          <a:spLocks noChangeShapeType="1"/>
        </xdr:cNvSpPr>
      </xdr:nvSpPr>
      <xdr:spPr bwMode="auto">
        <a:xfrm flipV="1">
          <a:off x="5362575" y="3438525"/>
          <a:ext cx="266700" cy="238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762000</xdr:colOff>
      <xdr:row>7</xdr:row>
      <xdr:rowOff>9525</xdr:rowOff>
    </xdr:from>
    <xdr:to>
      <xdr:col>10</xdr:col>
      <xdr:colOff>485775</xdr:colOff>
      <xdr:row>13</xdr:row>
      <xdr:rowOff>57150</xdr:rowOff>
    </xdr:to>
    <xdr:sp macro="" textlink="">
      <xdr:nvSpPr>
        <xdr:cNvPr id="8197" name="Line 42"/>
        <xdr:cNvSpPr>
          <a:spLocks noChangeShapeType="1"/>
        </xdr:cNvSpPr>
      </xdr:nvSpPr>
      <xdr:spPr bwMode="auto">
        <a:xfrm flipV="1">
          <a:off x="5867400" y="1685925"/>
          <a:ext cx="1933575" cy="1190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552450</xdr:colOff>
      <xdr:row>8</xdr:row>
      <xdr:rowOff>66675</xdr:rowOff>
    </xdr:from>
    <xdr:to>
      <xdr:col>11</xdr:col>
      <xdr:colOff>38100</xdr:colOff>
      <xdr:row>17</xdr:row>
      <xdr:rowOff>47625</xdr:rowOff>
    </xdr:to>
    <xdr:sp macro="" textlink="">
      <xdr:nvSpPr>
        <xdr:cNvPr id="8198" name="Line 43"/>
        <xdr:cNvSpPr>
          <a:spLocks noChangeShapeType="1"/>
        </xdr:cNvSpPr>
      </xdr:nvSpPr>
      <xdr:spPr bwMode="auto">
        <a:xfrm flipV="1">
          <a:off x="6448425" y="1933575"/>
          <a:ext cx="1514475" cy="1704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485775</xdr:colOff>
      <xdr:row>7</xdr:row>
      <xdr:rowOff>9525</xdr:rowOff>
    </xdr:from>
    <xdr:to>
      <xdr:col>11</xdr:col>
      <xdr:colOff>57150</xdr:colOff>
      <xdr:row>8</xdr:row>
      <xdr:rowOff>66675</xdr:rowOff>
    </xdr:to>
    <xdr:sp macro="" textlink="">
      <xdr:nvSpPr>
        <xdr:cNvPr id="8199" name="Arc 44" descr="5%"/>
        <xdr:cNvSpPr>
          <a:spLocks/>
        </xdr:cNvSpPr>
      </xdr:nvSpPr>
      <xdr:spPr bwMode="auto">
        <a:xfrm>
          <a:off x="7800975" y="1685925"/>
          <a:ext cx="180975" cy="247650"/>
        </a:xfrm>
        <a:custGeom>
          <a:avLst/>
          <a:gdLst>
            <a:gd name="T0" fmla="*/ 0 w 21558"/>
            <a:gd name="T1" fmla="*/ 0 h 21600"/>
            <a:gd name="T2" fmla="*/ 2147483647 w 21558"/>
            <a:gd name="T3" fmla="*/ 2147483647 h 21600"/>
            <a:gd name="T4" fmla="*/ 0 w 21558"/>
            <a:gd name="T5" fmla="*/ 2147483647 h 21600"/>
            <a:gd name="T6" fmla="*/ 0 60000 65536"/>
            <a:gd name="T7" fmla="*/ 0 60000 65536"/>
            <a:gd name="T8" fmla="*/ 0 60000 65536"/>
            <a:gd name="T9" fmla="*/ 0 w 21558"/>
            <a:gd name="T10" fmla="*/ 0 h 21600"/>
            <a:gd name="T11" fmla="*/ 21558 w 21558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558" h="21600" fill="none" extrusionOk="0">
              <a:moveTo>
                <a:pt x="-1" y="0"/>
              </a:moveTo>
              <a:cubicBezTo>
                <a:pt x="11407" y="0"/>
                <a:pt x="20847" y="8870"/>
                <a:pt x="21558" y="20254"/>
              </a:cubicBezTo>
            </a:path>
            <a:path w="21558" h="21600" stroke="0" extrusionOk="0">
              <a:moveTo>
                <a:pt x="-1" y="0"/>
              </a:moveTo>
              <a:cubicBezTo>
                <a:pt x="11407" y="0"/>
                <a:pt x="20847" y="8870"/>
                <a:pt x="21558" y="20254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304800</xdr:colOff>
      <xdr:row>7</xdr:row>
      <xdr:rowOff>0</xdr:rowOff>
    </xdr:from>
    <xdr:to>
      <xdr:col>10</xdr:col>
      <xdr:colOff>381000</xdr:colOff>
      <xdr:row>7</xdr:row>
      <xdr:rowOff>76200</xdr:rowOff>
    </xdr:to>
    <xdr:sp macro="" textlink="">
      <xdr:nvSpPr>
        <xdr:cNvPr id="8200" name="Arc 45" descr="5%"/>
        <xdr:cNvSpPr>
          <a:spLocks/>
        </xdr:cNvSpPr>
      </xdr:nvSpPr>
      <xdr:spPr bwMode="auto">
        <a:xfrm>
          <a:off x="7620000" y="1676400"/>
          <a:ext cx="76200" cy="76200"/>
        </a:xfrm>
        <a:custGeom>
          <a:avLst/>
          <a:gdLst>
            <a:gd name="T0" fmla="*/ 0 w 21600"/>
            <a:gd name="T1" fmla="*/ 0 h 21600"/>
            <a:gd name="T2" fmla="*/ 2147483647 w 21600"/>
            <a:gd name="T3" fmla="*/ 2147483647 h 21600"/>
            <a:gd name="T4" fmla="*/ 0 w 21600"/>
            <a:gd name="T5" fmla="*/ 2147483647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228600</xdr:colOff>
      <xdr:row>13</xdr:row>
      <xdr:rowOff>9525</xdr:rowOff>
    </xdr:from>
    <xdr:to>
      <xdr:col>11</xdr:col>
      <xdr:colOff>419100</xdr:colOff>
      <xdr:row>17</xdr:row>
      <xdr:rowOff>152400</xdr:rowOff>
    </xdr:to>
    <xdr:sp macro="" textlink="">
      <xdr:nvSpPr>
        <xdr:cNvPr id="8201" name="Oval 46" descr="25%"/>
        <xdr:cNvSpPr>
          <a:spLocks noChangeArrowheads="1"/>
        </xdr:cNvSpPr>
      </xdr:nvSpPr>
      <xdr:spPr bwMode="auto">
        <a:xfrm>
          <a:off x="7543800" y="2828925"/>
          <a:ext cx="800100" cy="914400"/>
        </a:xfrm>
        <a:prstGeom prst="ellips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561975</xdr:colOff>
      <xdr:row>13</xdr:row>
      <xdr:rowOff>0</xdr:rowOff>
    </xdr:from>
    <xdr:to>
      <xdr:col>13</xdr:col>
      <xdr:colOff>142875</xdr:colOff>
      <xdr:row>17</xdr:row>
      <xdr:rowOff>142875</xdr:rowOff>
    </xdr:to>
    <xdr:sp macro="" textlink="">
      <xdr:nvSpPr>
        <xdr:cNvPr id="8202" name="Oval 47" descr="20%"/>
        <xdr:cNvSpPr>
          <a:spLocks noChangeArrowheads="1"/>
        </xdr:cNvSpPr>
      </xdr:nvSpPr>
      <xdr:spPr bwMode="auto">
        <a:xfrm>
          <a:off x="8486775" y="2819400"/>
          <a:ext cx="981075" cy="914400"/>
        </a:xfrm>
        <a:prstGeom prst="ellipse">
          <a:avLst/>
        </a:prstGeom>
        <a:pattFill prst="pct2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466725</xdr:colOff>
      <xdr:row>7</xdr:row>
      <xdr:rowOff>0</xdr:rowOff>
    </xdr:from>
    <xdr:to>
      <xdr:col>15</xdr:col>
      <xdr:colOff>295275</xdr:colOff>
      <xdr:row>13</xdr:row>
      <xdr:rowOff>38100</xdr:rowOff>
    </xdr:to>
    <xdr:sp macro="" textlink="">
      <xdr:nvSpPr>
        <xdr:cNvPr id="8203" name="Line 48"/>
        <xdr:cNvSpPr>
          <a:spLocks noChangeShapeType="1"/>
        </xdr:cNvSpPr>
      </xdr:nvSpPr>
      <xdr:spPr bwMode="auto">
        <a:xfrm flipV="1">
          <a:off x="7781925" y="1676400"/>
          <a:ext cx="2647950" cy="1181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257175</xdr:colOff>
      <xdr:row>16</xdr:row>
      <xdr:rowOff>47625</xdr:rowOff>
    </xdr:from>
    <xdr:to>
      <xdr:col>11</xdr:col>
      <xdr:colOff>523875</xdr:colOff>
      <xdr:row>17</xdr:row>
      <xdr:rowOff>85725</xdr:rowOff>
    </xdr:to>
    <xdr:sp macro="" textlink="">
      <xdr:nvSpPr>
        <xdr:cNvPr id="8204" name="Line 49"/>
        <xdr:cNvSpPr>
          <a:spLocks noChangeShapeType="1"/>
        </xdr:cNvSpPr>
      </xdr:nvSpPr>
      <xdr:spPr bwMode="auto">
        <a:xfrm flipV="1">
          <a:off x="8181975" y="3438525"/>
          <a:ext cx="266700" cy="238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762000</xdr:colOff>
      <xdr:row>7</xdr:row>
      <xdr:rowOff>9525</xdr:rowOff>
    </xdr:from>
    <xdr:to>
      <xdr:col>15</xdr:col>
      <xdr:colOff>485775</xdr:colOff>
      <xdr:row>13</xdr:row>
      <xdr:rowOff>57150</xdr:rowOff>
    </xdr:to>
    <xdr:sp macro="" textlink="">
      <xdr:nvSpPr>
        <xdr:cNvPr id="8205" name="Line 50"/>
        <xdr:cNvSpPr>
          <a:spLocks noChangeShapeType="1"/>
        </xdr:cNvSpPr>
      </xdr:nvSpPr>
      <xdr:spPr bwMode="auto">
        <a:xfrm flipV="1">
          <a:off x="8686800" y="1685925"/>
          <a:ext cx="1933575" cy="1190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552450</xdr:colOff>
      <xdr:row>8</xdr:row>
      <xdr:rowOff>66675</xdr:rowOff>
    </xdr:from>
    <xdr:to>
      <xdr:col>16</xdr:col>
      <xdr:colOff>38100</xdr:colOff>
      <xdr:row>17</xdr:row>
      <xdr:rowOff>47625</xdr:rowOff>
    </xdr:to>
    <xdr:sp macro="" textlink="">
      <xdr:nvSpPr>
        <xdr:cNvPr id="8206" name="Line 51"/>
        <xdr:cNvSpPr>
          <a:spLocks noChangeShapeType="1"/>
        </xdr:cNvSpPr>
      </xdr:nvSpPr>
      <xdr:spPr bwMode="auto">
        <a:xfrm flipV="1">
          <a:off x="9267825" y="1933575"/>
          <a:ext cx="1514475" cy="1704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476250</xdr:colOff>
      <xdr:row>7</xdr:row>
      <xdr:rowOff>19050</xdr:rowOff>
    </xdr:from>
    <xdr:to>
      <xdr:col>16</xdr:col>
      <xdr:colOff>47625</xdr:colOff>
      <xdr:row>8</xdr:row>
      <xdr:rowOff>76200</xdr:rowOff>
    </xdr:to>
    <xdr:sp macro="" textlink="">
      <xdr:nvSpPr>
        <xdr:cNvPr id="8207" name="Arc 52" descr="5%"/>
        <xdr:cNvSpPr>
          <a:spLocks/>
        </xdr:cNvSpPr>
      </xdr:nvSpPr>
      <xdr:spPr bwMode="auto">
        <a:xfrm>
          <a:off x="10610850" y="1695450"/>
          <a:ext cx="180975" cy="247650"/>
        </a:xfrm>
        <a:custGeom>
          <a:avLst/>
          <a:gdLst>
            <a:gd name="T0" fmla="*/ 0 w 21360"/>
            <a:gd name="T1" fmla="*/ 0 h 21600"/>
            <a:gd name="T2" fmla="*/ 2147483647 w 21360"/>
            <a:gd name="T3" fmla="*/ 2147483647 h 21600"/>
            <a:gd name="T4" fmla="*/ 0 w 21360"/>
            <a:gd name="T5" fmla="*/ 2147483647 h 21600"/>
            <a:gd name="T6" fmla="*/ 0 60000 65536"/>
            <a:gd name="T7" fmla="*/ 0 60000 65536"/>
            <a:gd name="T8" fmla="*/ 0 60000 65536"/>
            <a:gd name="T9" fmla="*/ 0 w 21360"/>
            <a:gd name="T10" fmla="*/ 0 h 21600"/>
            <a:gd name="T11" fmla="*/ 21360 w 2136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360" h="21600" fill="none" extrusionOk="0">
              <a:moveTo>
                <a:pt x="-1" y="0"/>
              </a:moveTo>
              <a:cubicBezTo>
                <a:pt x="10690" y="0"/>
                <a:pt x="19772" y="7820"/>
                <a:pt x="21360" y="18391"/>
              </a:cubicBezTo>
            </a:path>
            <a:path w="21360" h="21600" stroke="0" extrusionOk="0">
              <a:moveTo>
                <a:pt x="-1" y="0"/>
              </a:moveTo>
              <a:cubicBezTo>
                <a:pt x="10690" y="0"/>
                <a:pt x="19772" y="7820"/>
                <a:pt x="21360" y="18391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304800</xdr:colOff>
      <xdr:row>7</xdr:row>
      <xdr:rowOff>0</xdr:rowOff>
    </xdr:from>
    <xdr:to>
      <xdr:col>15</xdr:col>
      <xdr:colOff>381000</xdr:colOff>
      <xdr:row>7</xdr:row>
      <xdr:rowOff>76200</xdr:rowOff>
    </xdr:to>
    <xdr:sp macro="" textlink="">
      <xdr:nvSpPr>
        <xdr:cNvPr id="8208" name="Arc 53" descr="5%"/>
        <xdr:cNvSpPr>
          <a:spLocks/>
        </xdr:cNvSpPr>
      </xdr:nvSpPr>
      <xdr:spPr bwMode="auto">
        <a:xfrm>
          <a:off x="10439400" y="1676400"/>
          <a:ext cx="76200" cy="76200"/>
        </a:xfrm>
        <a:custGeom>
          <a:avLst/>
          <a:gdLst>
            <a:gd name="T0" fmla="*/ 0 w 21600"/>
            <a:gd name="T1" fmla="*/ 0 h 21600"/>
            <a:gd name="T2" fmla="*/ 2147483647 w 21600"/>
            <a:gd name="T3" fmla="*/ 2147483647 h 21600"/>
            <a:gd name="T4" fmla="*/ 0 w 21600"/>
            <a:gd name="T5" fmla="*/ 2147483647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228600</xdr:colOff>
      <xdr:row>13</xdr:row>
      <xdr:rowOff>9525</xdr:rowOff>
    </xdr:from>
    <xdr:to>
      <xdr:col>16</xdr:col>
      <xdr:colOff>419100</xdr:colOff>
      <xdr:row>17</xdr:row>
      <xdr:rowOff>152400</xdr:rowOff>
    </xdr:to>
    <xdr:sp macro="" textlink="">
      <xdr:nvSpPr>
        <xdr:cNvPr id="8209" name="Oval 54" descr="25%"/>
        <xdr:cNvSpPr>
          <a:spLocks noChangeArrowheads="1"/>
        </xdr:cNvSpPr>
      </xdr:nvSpPr>
      <xdr:spPr bwMode="auto">
        <a:xfrm>
          <a:off x="10363200" y="2828925"/>
          <a:ext cx="800100" cy="914400"/>
        </a:xfrm>
        <a:prstGeom prst="ellips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504825</xdr:colOff>
      <xdr:row>13</xdr:row>
      <xdr:rowOff>0</xdr:rowOff>
    </xdr:from>
    <xdr:to>
      <xdr:col>18</xdr:col>
      <xdr:colOff>85725</xdr:colOff>
      <xdr:row>17</xdr:row>
      <xdr:rowOff>142875</xdr:rowOff>
    </xdr:to>
    <xdr:sp macro="" textlink="">
      <xdr:nvSpPr>
        <xdr:cNvPr id="8210" name="Oval 55" descr="10%"/>
        <xdr:cNvSpPr>
          <a:spLocks noChangeArrowheads="1"/>
        </xdr:cNvSpPr>
      </xdr:nvSpPr>
      <xdr:spPr bwMode="auto">
        <a:xfrm>
          <a:off x="11249025" y="2819400"/>
          <a:ext cx="981075" cy="914400"/>
        </a:xfrm>
        <a:prstGeom prst="ellipse">
          <a:avLst/>
        </a:prstGeom>
        <a:pattFill prst="pct1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466725</xdr:colOff>
      <xdr:row>7</xdr:row>
      <xdr:rowOff>0</xdr:rowOff>
    </xdr:from>
    <xdr:to>
      <xdr:col>20</xdr:col>
      <xdr:colOff>295275</xdr:colOff>
      <xdr:row>13</xdr:row>
      <xdr:rowOff>38100</xdr:rowOff>
    </xdr:to>
    <xdr:sp macro="" textlink="">
      <xdr:nvSpPr>
        <xdr:cNvPr id="8211" name="Line 56"/>
        <xdr:cNvSpPr>
          <a:spLocks noChangeShapeType="1"/>
        </xdr:cNvSpPr>
      </xdr:nvSpPr>
      <xdr:spPr bwMode="auto">
        <a:xfrm flipV="1">
          <a:off x="10601325" y="1676400"/>
          <a:ext cx="2647950" cy="1181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257175</xdr:colOff>
      <xdr:row>16</xdr:row>
      <xdr:rowOff>47625</xdr:rowOff>
    </xdr:from>
    <xdr:to>
      <xdr:col>16</xdr:col>
      <xdr:colOff>523875</xdr:colOff>
      <xdr:row>17</xdr:row>
      <xdr:rowOff>85725</xdr:rowOff>
    </xdr:to>
    <xdr:sp macro="" textlink="">
      <xdr:nvSpPr>
        <xdr:cNvPr id="8212" name="Line 57"/>
        <xdr:cNvSpPr>
          <a:spLocks noChangeShapeType="1"/>
        </xdr:cNvSpPr>
      </xdr:nvSpPr>
      <xdr:spPr bwMode="auto">
        <a:xfrm flipV="1">
          <a:off x="11001375" y="3438525"/>
          <a:ext cx="266700" cy="238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704850</xdr:colOff>
      <xdr:row>7</xdr:row>
      <xdr:rowOff>9525</xdr:rowOff>
    </xdr:from>
    <xdr:to>
      <xdr:col>20</xdr:col>
      <xdr:colOff>485775</xdr:colOff>
      <xdr:row>13</xdr:row>
      <xdr:rowOff>76200</xdr:rowOff>
    </xdr:to>
    <xdr:sp macro="" textlink="">
      <xdr:nvSpPr>
        <xdr:cNvPr id="8213" name="Line 58"/>
        <xdr:cNvSpPr>
          <a:spLocks noChangeShapeType="1"/>
        </xdr:cNvSpPr>
      </xdr:nvSpPr>
      <xdr:spPr bwMode="auto">
        <a:xfrm flipV="1">
          <a:off x="11449050" y="1685925"/>
          <a:ext cx="1990725" cy="1209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552450</xdr:colOff>
      <xdr:row>8</xdr:row>
      <xdr:rowOff>66675</xdr:rowOff>
    </xdr:from>
    <xdr:to>
      <xdr:col>21</xdr:col>
      <xdr:colOff>38100</xdr:colOff>
      <xdr:row>17</xdr:row>
      <xdr:rowOff>47625</xdr:rowOff>
    </xdr:to>
    <xdr:sp macro="" textlink="">
      <xdr:nvSpPr>
        <xdr:cNvPr id="8214" name="Line 59"/>
        <xdr:cNvSpPr>
          <a:spLocks noChangeShapeType="1"/>
        </xdr:cNvSpPr>
      </xdr:nvSpPr>
      <xdr:spPr bwMode="auto">
        <a:xfrm flipV="1">
          <a:off x="12087225" y="1933575"/>
          <a:ext cx="1514475" cy="1704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476250</xdr:colOff>
      <xdr:row>7</xdr:row>
      <xdr:rowOff>19050</xdr:rowOff>
    </xdr:from>
    <xdr:to>
      <xdr:col>21</xdr:col>
      <xdr:colOff>47625</xdr:colOff>
      <xdr:row>8</xdr:row>
      <xdr:rowOff>76200</xdr:rowOff>
    </xdr:to>
    <xdr:sp macro="" textlink="">
      <xdr:nvSpPr>
        <xdr:cNvPr id="8215" name="Arc 60" descr="5%"/>
        <xdr:cNvSpPr>
          <a:spLocks/>
        </xdr:cNvSpPr>
      </xdr:nvSpPr>
      <xdr:spPr bwMode="auto">
        <a:xfrm>
          <a:off x="13430250" y="1695450"/>
          <a:ext cx="180975" cy="247650"/>
        </a:xfrm>
        <a:custGeom>
          <a:avLst/>
          <a:gdLst>
            <a:gd name="T0" fmla="*/ 0 w 21360"/>
            <a:gd name="T1" fmla="*/ 0 h 21600"/>
            <a:gd name="T2" fmla="*/ 2147483647 w 21360"/>
            <a:gd name="T3" fmla="*/ 2147483647 h 21600"/>
            <a:gd name="T4" fmla="*/ 0 w 21360"/>
            <a:gd name="T5" fmla="*/ 2147483647 h 21600"/>
            <a:gd name="T6" fmla="*/ 0 60000 65536"/>
            <a:gd name="T7" fmla="*/ 0 60000 65536"/>
            <a:gd name="T8" fmla="*/ 0 60000 65536"/>
            <a:gd name="T9" fmla="*/ 0 w 21360"/>
            <a:gd name="T10" fmla="*/ 0 h 21600"/>
            <a:gd name="T11" fmla="*/ 21360 w 2136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360" h="21600" fill="none" extrusionOk="0">
              <a:moveTo>
                <a:pt x="-1" y="0"/>
              </a:moveTo>
              <a:cubicBezTo>
                <a:pt x="10690" y="0"/>
                <a:pt x="19772" y="7820"/>
                <a:pt x="21360" y="18391"/>
              </a:cubicBezTo>
            </a:path>
            <a:path w="21360" h="21600" stroke="0" extrusionOk="0">
              <a:moveTo>
                <a:pt x="-1" y="0"/>
              </a:moveTo>
              <a:cubicBezTo>
                <a:pt x="10690" y="0"/>
                <a:pt x="19772" y="7820"/>
                <a:pt x="21360" y="18391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304800</xdr:colOff>
      <xdr:row>7</xdr:row>
      <xdr:rowOff>0</xdr:rowOff>
    </xdr:from>
    <xdr:to>
      <xdr:col>20</xdr:col>
      <xdr:colOff>381000</xdr:colOff>
      <xdr:row>7</xdr:row>
      <xdr:rowOff>76200</xdr:rowOff>
    </xdr:to>
    <xdr:sp macro="" textlink="">
      <xdr:nvSpPr>
        <xdr:cNvPr id="8216" name="Arc 61" descr="5%"/>
        <xdr:cNvSpPr>
          <a:spLocks/>
        </xdr:cNvSpPr>
      </xdr:nvSpPr>
      <xdr:spPr bwMode="auto">
        <a:xfrm>
          <a:off x="13258800" y="1676400"/>
          <a:ext cx="76200" cy="76200"/>
        </a:xfrm>
        <a:custGeom>
          <a:avLst/>
          <a:gdLst>
            <a:gd name="T0" fmla="*/ 0 w 21600"/>
            <a:gd name="T1" fmla="*/ 0 h 21600"/>
            <a:gd name="T2" fmla="*/ 2147483647 w 21600"/>
            <a:gd name="T3" fmla="*/ 2147483647 h 21600"/>
            <a:gd name="T4" fmla="*/ 0 w 21600"/>
            <a:gd name="T5" fmla="*/ 2147483647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228600</xdr:colOff>
      <xdr:row>13</xdr:row>
      <xdr:rowOff>9525</xdr:rowOff>
    </xdr:from>
    <xdr:to>
      <xdr:col>21</xdr:col>
      <xdr:colOff>419100</xdr:colOff>
      <xdr:row>17</xdr:row>
      <xdr:rowOff>152400</xdr:rowOff>
    </xdr:to>
    <xdr:sp macro="" textlink="">
      <xdr:nvSpPr>
        <xdr:cNvPr id="8217" name="Oval 62" descr="25%"/>
        <xdr:cNvSpPr>
          <a:spLocks noChangeArrowheads="1"/>
        </xdr:cNvSpPr>
      </xdr:nvSpPr>
      <xdr:spPr bwMode="auto">
        <a:xfrm>
          <a:off x="13182600" y="2828925"/>
          <a:ext cx="800100" cy="914400"/>
        </a:xfrm>
        <a:prstGeom prst="ellips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504825</xdr:colOff>
      <xdr:row>13</xdr:row>
      <xdr:rowOff>0</xdr:rowOff>
    </xdr:from>
    <xdr:to>
      <xdr:col>23</xdr:col>
      <xdr:colOff>85725</xdr:colOff>
      <xdr:row>17</xdr:row>
      <xdr:rowOff>142875</xdr:rowOff>
    </xdr:to>
    <xdr:sp macro="" textlink="">
      <xdr:nvSpPr>
        <xdr:cNvPr id="8218" name="Oval 63" descr="5%"/>
        <xdr:cNvSpPr>
          <a:spLocks noChangeArrowheads="1"/>
        </xdr:cNvSpPr>
      </xdr:nvSpPr>
      <xdr:spPr bwMode="auto">
        <a:xfrm>
          <a:off x="14068425" y="2819400"/>
          <a:ext cx="981075" cy="914400"/>
        </a:xfrm>
        <a:prstGeom prst="ellipse">
          <a:avLst/>
        </a:prstGeom>
        <a:pattFill prst="pct5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466725</xdr:colOff>
      <xdr:row>7</xdr:row>
      <xdr:rowOff>0</xdr:rowOff>
    </xdr:from>
    <xdr:to>
      <xdr:col>24</xdr:col>
      <xdr:colOff>295275</xdr:colOff>
      <xdr:row>13</xdr:row>
      <xdr:rowOff>38100</xdr:rowOff>
    </xdr:to>
    <xdr:sp macro="" textlink="">
      <xdr:nvSpPr>
        <xdr:cNvPr id="8219" name="Line 64"/>
        <xdr:cNvSpPr>
          <a:spLocks noChangeShapeType="1"/>
        </xdr:cNvSpPr>
      </xdr:nvSpPr>
      <xdr:spPr bwMode="auto">
        <a:xfrm flipV="1">
          <a:off x="13420725" y="1676400"/>
          <a:ext cx="2447925" cy="1181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257175</xdr:colOff>
      <xdr:row>16</xdr:row>
      <xdr:rowOff>47625</xdr:rowOff>
    </xdr:from>
    <xdr:to>
      <xdr:col>21</xdr:col>
      <xdr:colOff>523875</xdr:colOff>
      <xdr:row>17</xdr:row>
      <xdr:rowOff>85725</xdr:rowOff>
    </xdr:to>
    <xdr:sp macro="" textlink="">
      <xdr:nvSpPr>
        <xdr:cNvPr id="8220" name="Line 65"/>
        <xdr:cNvSpPr>
          <a:spLocks noChangeShapeType="1"/>
        </xdr:cNvSpPr>
      </xdr:nvSpPr>
      <xdr:spPr bwMode="auto">
        <a:xfrm flipV="1">
          <a:off x="13820775" y="3438525"/>
          <a:ext cx="266700" cy="238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704850</xdr:colOff>
      <xdr:row>7</xdr:row>
      <xdr:rowOff>9525</xdr:rowOff>
    </xdr:from>
    <xdr:to>
      <xdr:col>24</xdr:col>
      <xdr:colOff>485775</xdr:colOff>
      <xdr:row>13</xdr:row>
      <xdr:rowOff>95250</xdr:rowOff>
    </xdr:to>
    <xdr:sp macro="" textlink="">
      <xdr:nvSpPr>
        <xdr:cNvPr id="8221" name="Line 66"/>
        <xdr:cNvSpPr>
          <a:spLocks noChangeShapeType="1"/>
        </xdr:cNvSpPr>
      </xdr:nvSpPr>
      <xdr:spPr bwMode="auto">
        <a:xfrm flipV="1">
          <a:off x="14268450" y="1685925"/>
          <a:ext cx="1790700" cy="1228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552450</xdr:colOff>
      <xdr:row>8</xdr:row>
      <xdr:rowOff>66675</xdr:rowOff>
    </xdr:from>
    <xdr:to>
      <xdr:col>25</xdr:col>
      <xdr:colOff>38100</xdr:colOff>
      <xdr:row>17</xdr:row>
      <xdr:rowOff>47625</xdr:rowOff>
    </xdr:to>
    <xdr:sp macro="" textlink="">
      <xdr:nvSpPr>
        <xdr:cNvPr id="8222" name="Line 67"/>
        <xdr:cNvSpPr>
          <a:spLocks noChangeShapeType="1"/>
        </xdr:cNvSpPr>
      </xdr:nvSpPr>
      <xdr:spPr bwMode="auto">
        <a:xfrm flipV="1">
          <a:off x="14906625" y="1933575"/>
          <a:ext cx="1314450" cy="1704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476250</xdr:colOff>
      <xdr:row>7</xdr:row>
      <xdr:rowOff>19050</xdr:rowOff>
    </xdr:from>
    <xdr:to>
      <xdr:col>25</xdr:col>
      <xdr:colOff>47625</xdr:colOff>
      <xdr:row>8</xdr:row>
      <xdr:rowOff>76200</xdr:rowOff>
    </xdr:to>
    <xdr:sp macro="" textlink="">
      <xdr:nvSpPr>
        <xdr:cNvPr id="8223" name="Arc 68" descr="5%"/>
        <xdr:cNvSpPr>
          <a:spLocks/>
        </xdr:cNvSpPr>
      </xdr:nvSpPr>
      <xdr:spPr bwMode="auto">
        <a:xfrm>
          <a:off x="16049625" y="1695450"/>
          <a:ext cx="180975" cy="247650"/>
        </a:xfrm>
        <a:custGeom>
          <a:avLst/>
          <a:gdLst>
            <a:gd name="T0" fmla="*/ 0 w 21360"/>
            <a:gd name="T1" fmla="*/ 0 h 21600"/>
            <a:gd name="T2" fmla="*/ 2147483647 w 21360"/>
            <a:gd name="T3" fmla="*/ 2147483647 h 21600"/>
            <a:gd name="T4" fmla="*/ 0 w 21360"/>
            <a:gd name="T5" fmla="*/ 2147483647 h 21600"/>
            <a:gd name="T6" fmla="*/ 0 60000 65536"/>
            <a:gd name="T7" fmla="*/ 0 60000 65536"/>
            <a:gd name="T8" fmla="*/ 0 60000 65536"/>
            <a:gd name="T9" fmla="*/ 0 w 21360"/>
            <a:gd name="T10" fmla="*/ 0 h 21600"/>
            <a:gd name="T11" fmla="*/ 21360 w 2136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360" h="21600" fill="none" extrusionOk="0">
              <a:moveTo>
                <a:pt x="-1" y="0"/>
              </a:moveTo>
              <a:cubicBezTo>
                <a:pt x="10690" y="0"/>
                <a:pt x="19772" y="7820"/>
                <a:pt x="21360" y="18391"/>
              </a:cubicBezTo>
            </a:path>
            <a:path w="21360" h="21600" stroke="0" extrusionOk="0">
              <a:moveTo>
                <a:pt x="-1" y="0"/>
              </a:moveTo>
              <a:cubicBezTo>
                <a:pt x="10690" y="0"/>
                <a:pt x="19772" y="7820"/>
                <a:pt x="21360" y="18391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304800</xdr:colOff>
      <xdr:row>7</xdr:row>
      <xdr:rowOff>0</xdr:rowOff>
    </xdr:from>
    <xdr:to>
      <xdr:col>24</xdr:col>
      <xdr:colOff>381000</xdr:colOff>
      <xdr:row>7</xdr:row>
      <xdr:rowOff>76200</xdr:rowOff>
    </xdr:to>
    <xdr:sp macro="" textlink="">
      <xdr:nvSpPr>
        <xdr:cNvPr id="8224" name="Arc 69" descr="5%"/>
        <xdr:cNvSpPr>
          <a:spLocks/>
        </xdr:cNvSpPr>
      </xdr:nvSpPr>
      <xdr:spPr bwMode="auto">
        <a:xfrm>
          <a:off x="15878175" y="1676400"/>
          <a:ext cx="76200" cy="76200"/>
        </a:xfrm>
        <a:custGeom>
          <a:avLst/>
          <a:gdLst>
            <a:gd name="T0" fmla="*/ 0 w 21600"/>
            <a:gd name="T1" fmla="*/ 0 h 21600"/>
            <a:gd name="T2" fmla="*/ 2147483647 w 21600"/>
            <a:gd name="T3" fmla="*/ 2147483647 h 21600"/>
            <a:gd name="T4" fmla="*/ 0 w 21600"/>
            <a:gd name="T5" fmla="*/ 2147483647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42</xdr:row>
      <xdr:rowOff>57150</xdr:rowOff>
    </xdr:from>
    <xdr:to>
      <xdr:col>22</xdr:col>
      <xdr:colOff>361950</xdr:colOff>
      <xdr:row>70</xdr:row>
      <xdr:rowOff>114300</xdr:rowOff>
    </xdr:to>
    <xdr:graphicFrame macro="">
      <xdr:nvGraphicFramePr>
        <xdr:cNvPr id="8225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1295400</xdr:colOff>
      <xdr:row>8</xdr:row>
      <xdr:rowOff>38100</xdr:rowOff>
    </xdr:from>
    <xdr:to>
      <xdr:col>2</xdr:col>
      <xdr:colOff>1666875</xdr:colOff>
      <xdr:row>10</xdr:row>
      <xdr:rowOff>66675</xdr:rowOff>
    </xdr:to>
    <xdr:sp macro="" textlink="">
      <xdr:nvSpPr>
        <xdr:cNvPr id="8226" name="Oval 71" descr="20%"/>
        <xdr:cNvSpPr>
          <a:spLocks noChangeArrowheads="1"/>
        </xdr:cNvSpPr>
      </xdr:nvSpPr>
      <xdr:spPr bwMode="auto">
        <a:xfrm>
          <a:off x="2190750" y="1905000"/>
          <a:ext cx="371475" cy="409575"/>
        </a:xfrm>
        <a:prstGeom prst="ellipse">
          <a:avLst/>
        </a:prstGeom>
        <a:pattFill prst="pct2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1295400</xdr:colOff>
      <xdr:row>5</xdr:row>
      <xdr:rowOff>38100</xdr:rowOff>
    </xdr:from>
    <xdr:to>
      <xdr:col>2</xdr:col>
      <xdr:colOff>1666875</xdr:colOff>
      <xdr:row>7</xdr:row>
      <xdr:rowOff>66675</xdr:rowOff>
    </xdr:to>
    <xdr:sp macro="" textlink="">
      <xdr:nvSpPr>
        <xdr:cNvPr id="8227" name="Oval 72" descr="25%"/>
        <xdr:cNvSpPr>
          <a:spLocks noChangeArrowheads="1"/>
        </xdr:cNvSpPr>
      </xdr:nvSpPr>
      <xdr:spPr bwMode="auto">
        <a:xfrm>
          <a:off x="2190750" y="1333500"/>
          <a:ext cx="371475" cy="409575"/>
        </a:xfrm>
        <a:prstGeom prst="ellips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1295400</xdr:colOff>
      <xdr:row>11</xdr:row>
      <xdr:rowOff>57150</xdr:rowOff>
    </xdr:from>
    <xdr:to>
      <xdr:col>2</xdr:col>
      <xdr:colOff>1666875</xdr:colOff>
      <xdr:row>13</xdr:row>
      <xdr:rowOff>85725</xdr:rowOff>
    </xdr:to>
    <xdr:sp macro="" textlink="">
      <xdr:nvSpPr>
        <xdr:cNvPr id="8228" name="Oval 73" descr="10%"/>
        <xdr:cNvSpPr>
          <a:spLocks noChangeArrowheads="1"/>
        </xdr:cNvSpPr>
      </xdr:nvSpPr>
      <xdr:spPr bwMode="auto">
        <a:xfrm>
          <a:off x="2190750" y="2495550"/>
          <a:ext cx="371475" cy="409575"/>
        </a:xfrm>
        <a:prstGeom prst="ellipse">
          <a:avLst/>
        </a:prstGeom>
        <a:pattFill prst="pct1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1295400</xdr:colOff>
      <xdr:row>14</xdr:row>
      <xdr:rowOff>57150</xdr:rowOff>
    </xdr:from>
    <xdr:to>
      <xdr:col>2</xdr:col>
      <xdr:colOff>1666875</xdr:colOff>
      <xdr:row>16</xdr:row>
      <xdr:rowOff>85725</xdr:rowOff>
    </xdr:to>
    <xdr:sp macro="" textlink="">
      <xdr:nvSpPr>
        <xdr:cNvPr id="8229" name="Oval 74" descr="5%"/>
        <xdr:cNvSpPr>
          <a:spLocks noChangeArrowheads="1"/>
        </xdr:cNvSpPr>
      </xdr:nvSpPr>
      <xdr:spPr bwMode="auto">
        <a:xfrm>
          <a:off x="2190750" y="3067050"/>
          <a:ext cx="371475" cy="409575"/>
        </a:xfrm>
        <a:prstGeom prst="ellipse">
          <a:avLst/>
        </a:prstGeom>
        <a:pattFill prst="pct5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dward%20%20Feinstein\My%20Documents\Kern%20River\Determination%20of%20Interim%20retirements%20-%20Kern%20Riv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67"/>
      <sheetName val="368"/>
      <sheetName val="369"/>
      <sheetName val="Detn of Rem Life Interim Retn"/>
      <sheetName val="Percent Surv"/>
      <sheetName val="Surv Curve 367"/>
      <sheetName val="Surv Curve 368"/>
      <sheetName val="Surv Curve 369"/>
      <sheetName val="Surv Plant Bal"/>
      <sheetName val="Sheet7"/>
      <sheetName val="Sheet1"/>
    </sheetNames>
    <sheetDataSet>
      <sheetData sheetId="0"/>
      <sheetData sheetId="1"/>
      <sheetData sheetId="2"/>
      <sheetData sheetId="3"/>
      <sheetData sheetId="4">
        <row r="6">
          <cell r="F6">
            <v>0</v>
          </cell>
          <cell r="G6">
            <v>100</v>
          </cell>
        </row>
        <row r="7">
          <cell r="F7">
            <v>0.5</v>
          </cell>
          <cell r="G7">
            <v>99.807000000000002</v>
          </cell>
        </row>
        <row r="8">
          <cell r="F8">
            <v>1.5</v>
          </cell>
          <cell r="G8">
            <v>99.38</v>
          </cell>
        </row>
        <row r="9">
          <cell r="F9">
            <v>2.5</v>
          </cell>
          <cell r="G9">
            <v>98.894000000000005</v>
          </cell>
        </row>
        <row r="10">
          <cell r="F10">
            <v>3.5</v>
          </cell>
          <cell r="G10">
            <v>98.340999999999994</v>
          </cell>
        </row>
        <row r="11">
          <cell r="F11">
            <v>4.5</v>
          </cell>
          <cell r="G11">
            <v>97.715999999999994</v>
          </cell>
        </row>
        <row r="12">
          <cell r="F12">
            <v>5.5</v>
          </cell>
          <cell r="G12">
            <v>97.010999999999996</v>
          </cell>
        </row>
        <row r="13">
          <cell r="F13">
            <v>6.5</v>
          </cell>
          <cell r="G13">
            <v>96.218000000000004</v>
          </cell>
        </row>
        <row r="14">
          <cell r="F14">
            <v>7.5</v>
          </cell>
          <cell r="G14">
            <v>95.328999999999994</v>
          </cell>
        </row>
        <row r="15">
          <cell r="F15">
            <v>8.5</v>
          </cell>
          <cell r="G15">
            <v>94.335999999999999</v>
          </cell>
        </row>
        <row r="16">
          <cell r="F16">
            <v>9.5</v>
          </cell>
          <cell r="G16">
            <v>93.23</v>
          </cell>
        </row>
        <row r="17">
          <cell r="F17">
            <v>10.5</v>
          </cell>
          <cell r="G17">
            <v>91.998999999999995</v>
          </cell>
        </row>
        <row r="18">
          <cell r="F18">
            <v>11.5</v>
          </cell>
          <cell r="G18">
            <v>90.635000000000005</v>
          </cell>
        </row>
        <row r="19">
          <cell r="F19">
            <v>12.5</v>
          </cell>
          <cell r="G19">
            <v>89.126999999999995</v>
          </cell>
        </row>
        <row r="20">
          <cell r="F20">
            <v>13.5</v>
          </cell>
          <cell r="G20">
            <v>87.462000000000003</v>
          </cell>
        </row>
        <row r="21">
          <cell r="F21">
            <v>14.5</v>
          </cell>
          <cell r="G21">
            <v>85.63</v>
          </cell>
        </row>
        <row r="22">
          <cell r="F22">
            <v>15.5</v>
          </cell>
          <cell r="G22">
            <v>83.617999999999995</v>
          </cell>
        </row>
        <row r="23">
          <cell r="F23">
            <v>16.5</v>
          </cell>
          <cell r="G23">
            <v>81.415999999999997</v>
          </cell>
        </row>
        <row r="24">
          <cell r="F24">
            <v>17.5</v>
          </cell>
          <cell r="G24">
            <v>79.010999999999996</v>
          </cell>
        </row>
        <row r="25">
          <cell r="F25">
            <v>18.5</v>
          </cell>
          <cell r="G25">
            <v>76.394999999999996</v>
          </cell>
        </row>
        <row r="26">
          <cell r="F26">
            <v>19.5</v>
          </cell>
          <cell r="G26">
            <v>73.558999999999997</v>
          </cell>
        </row>
        <row r="27">
          <cell r="F27">
            <v>20.5</v>
          </cell>
          <cell r="G27">
            <v>70.498999999999995</v>
          </cell>
        </row>
        <row r="28">
          <cell r="F28">
            <v>21.5</v>
          </cell>
          <cell r="G28">
            <v>67.210999999999999</v>
          </cell>
        </row>
        <row r="29">
          <cell r="F29">
            <v>22.5</v>
          </cell>
          <cell r="G29">
            <v>63.7</v>
          </cell>
        </row>
        <row r="30">
          <cell r="F30">
            <v>23.5</v>
          </cell>
          <cell r="G30">
            <v>59.975000000000001</v>
          </cell>
        </row>
        <row r="31">
          <cell r="F31">
            <v>24.5</v>
          </cell>
          <cell r="G31">
            <v>56.052999999999997</v>
          </cell>
        </row>
        <row r="32">
          <cell r="F32">
            <v>25.5</v>
          </cell>
          <cell r="G32">
            <v>51.957999999999998</v>
          </cell>
        </row>
        <row r="33">
          <cell r="F33">
            <v>26.5</v>
          </cell>
          <cell r="G33">
            <v>47.725000000000001</v>
          </cell>
        </row>
        <row r="34">
          <cell r="F34">
            <v>27.5</v>
          </cell>
          <cell r="G34">
            <v>43.396000000000001</v>
          </cell>
        </row>
        <row r="35">
          <cell r="F35">
            <v>28.5</v>
          </cell>
          <cell r="G35">
            <v>39.023000000000003</v>
          </cell>
        </row>
        <row r="36">
          <cell r="F36">
            <v>29.5</v>
          </cell>
          <cell r="G36">
            <v>34.664999999999999</v>
          </cell>
        </row>
        <row r="37">
          <cell r="F37">
            <v>30.5</v>
          </cell>
          <cell r="G37">
            <v>30.385000000000002</v>
          </cell>
        </row>
        <row r="38">
          <cell r="F38">
            <v>31.5</v>
          </cell>
          <cell r="G38">
            <v>26.248999999999999</v>
          </cell>
        </row>
        <row r="39">
          <cell r="F39">
            <v>32.5</v>
          </cell>
          <cell r="G39">
            <v>22.318999999999999</v>
          </cell>
        </row>
        <row r="40">
          <cell r="F40">
            <v>33.5</v>
          </cell>
          <cell r="G40">
            <v>18.652000000000001</v>
          </cell>
        </row>
        <row r="41">
          <cell r="F41">
            <v>34.5</v>
          </cell>
          <cell r="G41">
            <v>15.295</v>
          </cell>
        </row>
        <row r="42">
          <cell r="F42">
            <v>35.5</v>
          </cell>
          <cell r="G42">
            <v>12.279</v>
          </cell>
        </row>
        <row r="43">
          <cell r="F43">
            <v>36.5</v>
          </cell>
          <cell r="G43">
            <v>9.6219999999999999</v>
          </cell>
        </row>
        <row r="44">
          <cell r="F44">
            <v>37.5</v>
          </cell>
          <cell r="G44">
            <v>7.3289999999999997</v>
          </cell>
        </row>
        <row r="45">
          <cell r="F45">
            <v>38.5</v>
          </cell>
        </row>
        <row r="46">
          <cell r="F46">
            <v>39.5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zoomScale="76" zoomScaleNormal="76" workbookViewId="0">
      <selection activeCell="P4" sqref="P4"/>
    </sheetView>
  </sheetViews>
  <sheetFormatPr defaultRowHeight="15"/>
  <sheetData/>
  <phoneticPr fontId="34" type="noConversion"/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workbookViewId="0">
      <selection activeCell="G3" sqref="G3"/>
    </sheetView>
  </sheetViews>
  <sheetFormatPr defaultRowHeight="12.75"/>
  <cols>
    <col min="1" max="1" width="15.7109375" style="1" customWidth="1"/>
    <col min="2" max="8" width="9.140625" style="1"/>
    <col min="9" max="9" width="10.28515625" style="1" customWidth="1"/>
    <col min="10" max="16384" width="9.140625" style="1"/>
  </cols>
  <sheetData>
    <row r="1" spans="1:9" ht="15.75">
      <c r="G1" s="3"/>
      <c r="I1" s="41"/>
    </row>
    <row r="2" spans="1:9" ht="18">
      <c r="G2" s="42" t="s">
        <v>120</v>
      </c>
      <c r="H2" s="43"/>
      <c r="I2" s="41"/>
    </row>
    <row r="3" spans="1:9" ht="18">
      <c r="G3" s="42" t="s">
        <v>234</v>
      </c>
      <c r="H3" s="44"/>
      <c r="I3" s="45"/>
    </row>
    <row r="4" spans="1:9" ht="18">
      <c r="G4" s="42"/>
      <c r="I4" s="45"/>
    </row>
    <row r="5" spans="1:9">
      <c r="I5" s="45"/>
    </row>
    <row r="6" spans="1:9" ht="23.25">
      <c r="A6" s="284" t="s">
        <v>159</v>
      </c>
      <c r="B6" s="284"/>
      <c r="C6" s="284"/>
      <c r="D6" s="284"/>
      <c r="E6" s="284"/>
      <c r="F6" s="284"/>
      <c r="G6" s="284"/>
      <c r="H6" s="284"/>
      <c r="I6" s="284"/>
    </row>
    <row r="8" spans="1:9" ht="20.25">
      <c r="A8" s="285" t="s">
        <v>48</v>
      </c>
      <c r="B8" s="285"/>
      <c r="C8" s="285"/>
      <c r="D8" s="285"/>
      <c r="E8" s="285"/>
      <c r="F8" s="285"/>
      <c r="G8" s="285"/>
      <c r="H8" s="285"/>
      <c r="I8" s="285"/>
    </row>
    <row r="10" spans="1:9" ht="13.5" thickBot="1"/>
    <row r="11" spans="1:9" ht="15.75">
      <c r="A11" s="46"/>
      <c r="B11" s="286"/>
      <c r="C11" s="287"/>
      <c r="D11" s="287"/>
      <c r="E11" s="287"/>
      <c r="F11" s="287"/>
      <c r="G11" s="47"/>
      <c r="H11" s="48"/>
      <c r="I11" s="49"/>
    </row>
    <row r="12" spans="1:9" ht="15.75">
      <c r="A12" s="50" t="s">
        <v>49</v>
      </c>
      <c r="B12" s="51"/>
      <c r="C12" s="52"/>
      <c r="D12" s="52"/>
      <c r="E12" s="52"/>
      <c r="F12" s="52"/>
      <c r="G12" s="288" t="s">
        <v>50</v>
      </c>
      <c r="H12" s="289"/>
      <c r="I12" s="290"/>
    </row>
    <row r="13" spans="1:9" ht="16.5" thickBot="1">
      <c r="A13" s="53" t="s">
        <v>51</v>
      </c>
      <c r="B13" s="54" t="s">
        <v>52</v>
      </c>
      <c r="C13" s="55"/>
      <c r="D13" s="55"/>
      <c r="E13" s="55"/>
      <c r="F13" s="55"/>
      <c r="G13" s="54" t="s">
        <v>53</v>
      </c>
      <c r="H13" s="55"/>
      <c r="I13" s="56"/>
    </row>
    <row r="15" spans="1:9" ht="15.75">
      <c r="A15" s="3"/>
      <c r="B15" s="2"/>
      <c r="C15" s="3"/>
    </row>
    <row r="16" spans="1:9" ht="15.75">
      <c r="A16" s="4"/>
      <c r="B16" s="2" t="s">
        <v>0</v>
      </c>
      <c r="C16" s="3"/>
      <c r="D16" s="57"/>
      <c r="E16" s="57"/>
      <c r="F16" s="57"/>
      <c r="H16" s="58"/>
    </row>
    <row r="17" spans="1:8" ht="15.75">
      <c r="A17" s="4"/>
      <c r="B17" s="3"/>
      <c r="C17" s="3"/>
      <c r="D17" s="57"/>
      <c r="E17" s="57"/>
      <c r="F17" s="57"/>
      <c r="H17" s="58"/>
    </row>
    <row r="18" spans="1:8" ht="15.75">
      <c r="A18" s="4">
        <v>365.2</v>
      </c>
      <c r="B18" s="3" t="s">
        <v>1</v>
      </c>
      <c r="C18" s="3"/>
      <c r="D18" s="57"/>
      <c r="E18" s="57"/>
      <c r="F18" s="57"/>
      <c r="H18" s="58">
        <v>26.5</v>
      </c>
    </row>
    <row r="19" spans="1:8" ht="15.75">
      <c r="A19" s="4">
        <v>366</v>
      </c>
      <c r="B19" s="3" t="s">
        <v>16</v>
      </c>
      <c r="C19" s="3"/>
      <c r="D19" s="57"/>
      <c r="E19" s="57"/>
      <c r="F19" s="57"/>
      <c r="H19" s="58">
        <v>24.3</v>
      </c>
    </row>
    <row r="20" spans="1:8" ht="15.75">
      <c r="A20" s="4">
        <v>367</v>
      </c>
      <c r="B20" s="3" t="s">
        <v>5</v>
      </c>
      <c r="C20" s="3"/>
      <c r="D20" s="57"/>
      <c r="E20" s="57"/>
      <c r="F20" s="57"/>
      <c r="H20" s="58">
        <v>24.3</v>
      </c>
    </row>
    <row r="21" spans="1:8" ht="15.75">
      <c r="A21" s="4">
        <v>368</v>
      </c>
      <c r="B21" s="3" t="s">
        <v>6</v>
      </c>
      <c r="C21" s="3"/>
      <c r="D21" s="57"/>
      <c r="E21" s="57"/>
      <c r="F21" s="57"/>
      <c r="H21" s="58">
        <v>23.3</v>
      </c>
    </row>
    <row r="22" spans="1:8" ht="15.75">
      <c r="A22" s="4">
        <v>369</v>
      </c>
      <c r="B22" s="3" t="s">
        <v>7</v>
      </c>
      <c r="C22" s="3"/>
      <c r="D22" s="57"/>
      <c r="E22" s="57"/>
      <c r="F22" s="57"/>
      <c r="H22" s="3">
        <v>16.600000000000001</v>
      </c>
    </row>
    <row r="23" spans="1:8" ht="15.75">
      <c r="A23" s="4">
        <v>371</v>
      </c>
      <c r="B23" s="3" t="s">
        <v>8</v>
      </c>
      <c r="C23" s="3"/>
      <c r="D23" s="57"/>
      <c r="E23" s="57"/>
      <c r="F23" s="57"/>
      <c r="H23" s="58">
        <v>10</v>
      </c>
    </row>
    <row r="30" spans="1:8" ht="15.75">
      <c r="B30" s="2"/>
    </row>
  </sheetData>
  <mergeCells count="4">
    <mergeCell ref="A6:I6"/>
    <mergeCell ref="A8:I8"/>
    <mergeCell ref="B11:F11"/>
    <mergeCell ref="G12:I12"/>
  </mergeCells>
  <phoneticPr fontId="34" type="noConversion"/>
  <printOptions horizontalCentered="1"/>
  <pageMargins left="0.75" right="0.75" top="1" bottom="1" header="0.5" footer="0.5"/>
  <pageSetup scale="9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1"/>
  <sheetViews>
    <sheetView topLeftCell="D1" workbookViewId="0">
      <selection activeCell="J3" sqref="J3"/>
    </sheetView>
  </sheetViews>
  <sheetFormatPr defaultRowHeight="15"/>
  <cols>
    <col min="3" max="3" width="16.28515625" customWidth="1"/>
    <col min="4" max="4" width="18.28515625" customWidth="1"/>
    <col min="5" max="5" width="16.28515625" customWidth="1"/>
    <col min="8" max="8" width="16.28515625" customWidth="1"/>
    <col min="9" max="9" width="17.42578125" customWidth="1"/>
    <col min="10" max="10" width="16.28515625" customWidth="1"/>
    <col min="14" max="14" width="5.7109375" customWidth="1"/>
  </cols>
  <sheetData>
    <row r="1" spans="1:14" ht="20.25">
      <c r="A1" s="7"/>
      <c r="B1" s="8"/>
      <c r="C1" s="8"/>
      <c r="D1" s="8"/>
      <c r="E1" s="8"/>
      <c r="F1" s="8"/>
      <c r="G1" s="8"/>
      <c r="H1" s="8"/>
      <c r="I1" s="8"/>
      <c r="J1" s="9"/>
      <c r="K1" s="8"/>
      <c r="L1" s="8"/>
      <c r="M1" s="8"/>
      <c r="N1" s="10"/>
    </row>
    <row r="2" spans="1:14" ht="20.25">
      <c r="A2" s="11"/>
      <c r="B2" s="12"/>
      <c r="C2" s="13"/>
      <c r="D2" s="13"/>
      <c r="E2" s="13"/>
      <c r="F2" s="13"/>
      <c r="G2" s="13"/>
      <c r="H2" s="13"/>
      <c r="I2" s="13"/>
      <c r="J2" s="14" t="s">
        <v>122</v>
      </c>
      <c r="K2" s="13"/>
      <c r="L2" s="13"/>
      <c r="M2" s="15"/>
      <c r="N2" s="16"/>
    </row>
    <row r="3" spans="1:14" ht="20.25">
      <c r="A3" s="11"/>
      <c r="B3" s="17"/>
      <c r="C3" s="18"/>
      <c r="D3" s="18"/>
      <c r="E3" s="18"/>
      <c r="F3" s="18"/>
      <c r="G3" s="18"/>
      <c r="H3" s="18"/>
      <c r="I3" s="18"/>
      <c r="J3" s="19" t="s">
        <v>233</v>
      </c>
      <c r="K3" s="18"/>
      <c r="L3" s="18"/>
      <c r="M3" s="20"/>
      <c r="N3" s="16"/>
    </row>
    <row r="4" spans="1:14" ht="20.25">
      <c r="A4" s="11"/>
      <c r="B4" s="17"/>
      <c r="C4" s="18"/>
      <c r="D4" s="18"/>
      <c r="E4" s="18"/>
      <c r="F4" s="18"/>
      <c r="G4" s="18"/>
      <c r="H4" s="18"/>
      <c r="I4" s="18"/>
      <c r="J4" s="19"/>
      <c r="K4" s="18"/>
      <c r="L4" s="18"/>
      <c r="M4" s="20"/>
      <c r="N4" s="16"/>
    </row>
    <row r="5" spans="1:14" ht="27.75">
      <c r="A5" s="11"/>
      <c r="B5" s="291" t="s">
        <v>18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3"/>
      <c r="N5" s="21"/>
    </row>
    <row r="6" spans="1:14">
      <c r="A6" s="11"/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20"/>
      <c r="N6" s="16"/>
    </row>
    <row r="7" spans="1:14" ht="23.25">
      <c r="A7" s="11"/>
      <c r="B7" s="17"/>
      <c r="C7" s="18"/>
      <c r="D7" s="22" t="s">
        <v>19</v>
      </c>
      <c r="E7" s="18"/>
      <c r="F7" s="18"/>
      <c r="G7" s="18"/>
      <c r="H7" s="18"/>
      <c r="I7" s="22" t="s">
        <v>20</v>
      </c>
      <c r="J7" s="18"/>
      <c r="K7" s="18"/>
      <c r="L7" s="18"/>
      <c r="M7" s="20"/>
      <c r="N7" s="16"/>
    </row>
    <row r="8" spans="1:14">
      <c r="A8" s="11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20"/>
      <c r="N8" s="16"/>
    </row>
    <row r="9" spans="1:14">
      <c r="A9" s="11"/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20"/>
      <c r="N9" s="16"/>
    </row>
    <row r="10" spans="1:14">
      <c r="A10" s="11"/>
      <c r="B10" s="17"/>
      <c r="C10" s="18"/>
      <c r="D10" s="18"/>
      <c r="E10" s="18"/>
      <c r="F10" s="18"/>
      <c r="G10" s="18"/>
      <c r="H10" s="23" t="s">
        <v>21</v>
      </c>
      <c r="I10" s="18"/>
      <c r="J10" s="24" t="s">
        <v>22</v>
      </c>
      <c r="K10" s="18"/>
      <c r="L10" s="18"/>
      <c r="M10" s="20"/>
      <c r="N10" s="16"/>
    </row>
    <row r="11" spans="1:14">
      <c r="A11" s="11"/>
      <c r="B11" s="17"/>
      <c r="C11" s="18"/>
      <c r="D11" s="18"/>
      <c r="E11" s="18"/>
      <c r="F11" s="18"/>
      <c r="G11" s="18"/>
      <c r="H11" s="23" t="s">
        <v>23</v>
      </c>
      <c r="I11" s="18"/>
      <c r="J11" s="24" t="s">
        <v>24</v>
      </c>
      <c r="K11" s="18"/>
      <c r="L11" s="18"/>
      <c r="M11" s="20"/>
      <c r="N11" s="16"/>
    </row>
    <row r="12" spans="1:14">
      <c r="A12" s="11"/>
      <c r="B12" s="17"/>
      <c r="C12" s="18"/>
      <c r="D12" s="18"/>
      <c r="E12" s="18"/>
      <c r="F12" s="18"/>
      <c r="G12" s="18"/>
      <c r="H12" s="23" t="s">
        <v>25</v>
      </c>
      <c r="I12" s="18"/>
      <c r="J12" s="24" t="s">
        <v>26</v>
      </c>
      <c r="K12" s="18"/>
      <c r="L12" s="18"/>
      <c r="M12" s="20"/>
      <c r="N12" s="16"/>
    </row>
    <row r="13" spans="1:14">
      <c r="A13" s="11"/>
      <c r="B13" s="17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20"/>
      <c r="N13" s="16"/>
    </row>
    <row r="14" spans="1:14">
      <c r="A14" s="11"/>
      <c r="B14" s="17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20"/>
      <c r="N14" s="16"/>
    </row>
    <row r="15" spans="1:14" ht="15.75" thickBot="1">
      <c r="A15" s="11"/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20"/>
      <c r="N15" s="16"/>
    </row>
    <row r="16" spans="1:14" ht="15.75">
      <c r="A16" s="11"/>
      <c r="B16" s="17"/>
      <c r="C16" s="25" t="s">
        <v>27</v>
      </c>
      <c r="D16" s="18"/>
      <c r="E16" s="25" t="s">
        <v>28</v>
      </c>
      <c r="F16" s="18"/>
      <c r="G16" s="18"/>
      <c r="H16" s="25" t="s">
        <v>29</v>
      </c>
      <c r="I16" s="18"/>
      <c r="J16" s="25" t="s">
        <v>30</v>
      </c>
      <c r="K16" s="18"/>
      <c r="L16" s="18"/>
      <c r="M16" s="20"/>
      <c r="N16" s="16"/>
    </row>
    <row r="17" spans="1:14" ht="15.75">
      <c r="A17" s="11"/>
      <c r="B17" s="17"/>
      <c r="C17" s="26" t="s">
        <v>31</v>
      </c>
      <c r="D17" s="18"/>
      <c r="E17" s="26" t="s">
        <v>32</v>
      </c>
      <c r="F17" s="18"/>
      <c r="G17" s="18"/>
      <c r="H17" s="27"/>
      <c r="I17" s="18"/>
      <c r="J17" s="28"/>
      <c r="K17" s="18"/>
      <c r="L17" s="18"/>
      <c r="M17" s="20"/>
      <c r="N17" s="16"/>
    </row>
    <row r="18" spans="1:14" ht="21" thickBot="1">
      <c r="A18" s="11"/>
      <c r="B18" s="17"/>
      <c r="C18" s="29" t="s">
        <v>33</v>
      </c>
      <c r="D18" s="18"/>
      <c r="E18" s="29" t="s">
        <v>34</v>
      </c>
      <c r="F18" s="18"/>
      <c r="G18" s="18"/>
      <c r="H18" s="30" t="s">
        <v>35</v>
      </c>
      <c r="I18" s="18"/>
      <c r="J18" s="30" t="s">
        <v>36</v>
      </c>
      <c r="K18" s="18"/>
      <c r="L18" s="18"/>
      <c r="M18" s="20"/>
      <c r="N18" s="16"/>
    </row>
    <row r="19" spans="1:14">
      <c r="A19" s="11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20"/>
      <c r="N19" s="16"/>
    </row>
    <row r="20" spans="1:14">
      <c r="A20" s="11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20"/>
      <c r="N20" s="16"/>
    </row>
    <row r="21" spans="1:14">
      <c r="A21" s="11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20"/>
      <c r="N21" s="16"/>
    </row>
    <row r="22" spans="1:14">
      <c r="A22" s="11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20"/>
      <c r="N22" s="16"/>
    </row>
    <row r="23" spans="1:14">
      <c r="A23" s="11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20"/>
      <c r="N23" s="16"/>
    </row>
    <row r="24" spans="1:14">
      <c r="A24" s="11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20"/>
      <c r="N24" s="16"/>
    </row>
    <row r="25" spans="1:14">
      <c r="A25" s="11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20"/>
      <c r="N25" s="16"/>
    </row>
    <row r="26" spans="1:14" ht="15.75" thickBot="1">
      <c r="A26" s="11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20"/>
      <c r="N26" s="16"/>
    </row>
    <row r="27" spans="1:14" ht="15.75">
      <c r="A27" s="11"/>
      <c r="B27" s="17"/>
      <c r="C27" s="18"/>
      <c r="D27" s="25" t="s">
        <v>37</v>
      </c>
      <c r="E27" s="18"/>
      <c r="F27" s="18"/>
      <c r="G27" s="18"/>
      <c r="H27" s="18"/>
      <c r="I27" s="25" t="s">
        <v>38</v>
      </c>
      <c r="J27" s="18"/>
      <c r="K27" s="18"/>
      <c r="L27" s="18"/>
      <c r="M27" s="20"/>
      <c r="N27" s="16"/>
    </row>
    <row r="28" spans="1:14" ht="15.75">
      <c r="A28" s="11"/>
      <c r="B28" s="17"/>
      <c r="C28" s="18"/>
      <c r="D28" s="26" t="s">
        <v>39</v>
      </c>
      <c r="E28" s="18"/>
      <c r="F28" s="18"/>
      <c r="G28" s="18"/>
      <c r="H28" s="18"/>
      <c r="I28" s="26" t="s">
        <v>40</v>
      </c>
      <c r="J28" s="18"/>
      <c r="K28" s="18"/>
      <c r="L28" s="18"/>
      <c r="M28" s="20"/>
      <c r="N28" s="16"/>
    </row>
    <row r="29" spans="1:14" ht="21" thickBot="1">
      <c r="A29" s="11"/>
      <c r="B29" s="17"/>
      <c r="C29" s="18"/>
      <c r="D29" s="29" t="s">
        <v>41</v>
      </c>
      <c r="E29" s="18"/>
      <c r="F29" s="18"/>
      <c r="G29" s="18"/>
      <c r="H29" s="18"/>
      <c r="I29" s="29" t="s">
        <v>42</v>
      </c>
      <c r="J29" s="18"/>
      <c r="K29" s="18"/>
      <c r="L29" s="18"/>
      <c r="M29" s="20"/>
      <c r="N29" s="16"/>
    </row>
    <row r="30" spans="1:14">
      <c r="A30" s="11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20"/>
      <c r="N30" s="16"/>
    </row>
    <row r="31" spans="1:14">
      <c r="A31" s="11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20"/>
      <c r="N31" s="16"/>
    </row>
    <row r="32" spans="1:14">
      <c r="A32" s="11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20"/>
      <c r="N32" s="16"/>
    </row>
    <row r="33" spans="1:14">
      <c r="A33" s="11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20"/>
      <c r="N33" s="16"/>
    </row>
    <row r="34" spans="1:14">
      <c r="A34" s="11"/>
      <c r="B34" s="17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20"/>
      <c r="N34" s="16"/>
    </row>
    <row r="35" spans="1:14">
      <c r="A35" s="11"/>
      <c r="B35" s="17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20"/>
      <c r="N35" s="16"/>
    </row>
    <row r="36" spans="1:14">
      <c r="A36" s="11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20"/>
      <c r="N36" s="16"/>
    </row>
    <row r="37" spans="1:14">
      <c r="A37" s="11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20"/>
      <c r="N37" s="16"/>
    </row>
    <row r="38" spans="1:14">
      <c r="A38" s="11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20"/>
      <c r="N38" s="16"/>
    </row>
    <row r="39" spans="1:14">
      <c r="A39" s="11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20"/>
      <c r="N39" s="16"/>
    </row>
    <row r="40" spans="1:14" ht="15.75" thickBot="1">
      <c r="A40" s="11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20"/>
      <c r="N40" s="16"/>
    </row>
    <row r="41" spans="1:14" ht="15.75">
      <c r="A41" s="11"/>
      <c r="B41" s="17"/>
      <c r="C41" s="18"/>
      <c r="D41" s="18"/>
      <c r="E41" s="18"/>
      <c r="F41" s="294" t="s">
        <v>43</v>
      </c>
      <c r="G41" s="295"/>
      <c r="H41" s="18"/>
      <c r="I41" s="18"/>
      <c r="J41" s="18"/>
      <c r="K41" s="18"/>
      <c r="L41" s="18"/>
      <c r="M41" s="20"/>
      <c r="N41" s="16"/>
    </row>
    <row r="42" spans="1:14" ht="15.75">
      <c r="A42" s="11"/>
      <c r="B42" s="17"/>
      <c r="C42" s="18"/>
      <c r="D42" s="18"/>
      <c r="E42" s="18"/>
      <c r="F42" s="279" t="s">
        <v>44</v>
      </c>
      <c r="G42" s="281"/>
      <c r="H42" s="18"/>
      <c r="I42" s="18"/>
      <c r="J42" s="18"/>
      <c r="K42" s="18"/>
      <c r="L42" s="18"/>
      <c r="M42" s="20"/>
      <c r="N42" s="16"/>
    </row>
    <row r="43" spans="1:14" ht="18.75" thickBot="1">
      <c r="A43" s="11"/>
      <c r="B43" s="17"/>
      <c r="C43" s="18"/>
      <c r="D43" s="18"/>
      <c r="E43" s="18"/>
      <c r="F43" s="296" t="s">
        <v>45</v>
      </c>
      <c r="G43" s="297"/>
      <c r="H43" s="18"/>
      <c r="I43" s="18"/>
      <c r="J43" s="18"/>
      <c r="K43" s="18"/>
      <c r="L43" s="18"/>
      <c r="M43" s="20"/>
      <c r="N43" s="16"/>
    </row>
    <row r="44" spans="1:14">
      <c r="A44" s="11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20"/>
      <c r="N44" s="16"/>
    </row>
    <row r="45" spans="1:14" ht="15.75" thickBot="1">
      <c r="A45" s="11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0"/>
      <c r="N45" s="16"/>
    </row>
    <row r="46" spans="1:14" ht="16.5" thickTop="1">
      <c r="A46" s="11"/>
      <c r="B46" s="17"/>
      <c r="C46" s="18"/>
      <c r="D46" s="18"/>
      <c r="E46" s="18"/>
      <c r="F46" s="18"/>
      <c r="G46" s="18"/>
      <c r="H46" s="31" t="s">
        <v>43</v>
      </c>
      <c r="I46" s="18"/>
      <c r="J46" s="18"/>
      <c r="K46" s="18"/>
      <c r="L46" s="18"/>
      <c r="M46" s="20"/>
      <c r="N46" s="16"/>
    </row>
    <row r="47" spans="1:14" ht="15.75">
      <c r="A47" s="11"/>
      <c r="B47" s="17"/>
      <c r="C47" s="18"/>
      <c r="D47" s="18"/>
      <c r="E47" s="18"/>
      <c r="F47" s="18"/>
      <c r="G47" s="18"/>
      <c r="H47" s="32" t="s">
        <v>46</v>
      </c>
      <c r="I47" s="18"/>
      <c r="J47" s="18"/>
      <c r="K47" s="18"/>
      <c r="L47" s="18"/>
      <c r="M47" s="20"/>
      <c r="N47" s="16"/>
    </row>
    <row r="48" spans="1:14">
      <c r="A48" s="11"/>
      <c r="B48" s="17"/>
      <c r="C48" s="18"/>
      <c r="D48" s="18"/>
      <c r="E48" s="18"/>
      <c r="F48" s="18"/>
      <c r="G48" s="18"/>
      <c r="H48" s="33" t="s">
        <v>47</v>
      </c>
      <c r="I48" s="18"/>
      <c r="J48" s="18"/>
      <c r="K48" s="18"/>
      <c r="L48" s="18"/>
      <c r="M48" s="20"/>
      <c r="N48" s="16"/>
    </row>
    <row r="49" spans="1:14" ht="15.75" thickBot="1">
      <c r="A49" s="11"/>
      <c r="B49" s="17"/>
      <c r="C49" s="18"/>
      <c r="D49" s="18"/>
      <c r="E49" s="18"/>
      <c r="F49" s="18"/>
      <c r="G49" s="18"/>
      <c r="H49" s="34"/>
      <c r="I49" s="18"/>
      <c r="J49" s="18"/>
      <c r="K49" s="18"/>
      <c r="L49" s="18"/>
      <c r="M49" s="20"/>
      <c r="N49" s="16"/>
    </row>
    <row r="50" spans="1:14" ht="15.75" thickTop="1">
      <c r="A50" s="11"/>
      <c r="B50" s="35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7"/>
      <c r="N50" s="16"/>
    </row>
    <row r="51" spans="1:14">
      <c r="A51" s="38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40"/>
    </row>
  </sheetData>
  <mergeCells count="4">
    <mergeCell ref="B5:M5"/>
    <mergeCell ref="F41:G41"/>
    <mergeCell ref="F42:G42"/>
    <mergeCell ref="F43:G43"/>
  </mergeCells>
  <phoneticPr fontId="34" type="noConversion"/>
  <pageMargins left="0.7" right="0.7" top="0.75" bottom="0.75" header="0.3" footer="0.3"/>
  <pageSetup scale="62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71"/>
  <sheetViews>
    <sheetView topLeftCell="A15" workbookViewId="0">
      <selection activeCell="F73" sqref="F73"/>
    </sheetView>
  </sheetViews>
  <sheetFormatPr defaultRowHeight="15"/>
  <cols>
    <col min="2" max="2" width="10.28515625" customWidth="1"/>
    <col min="4" max="4" width="36.140625" customWidth="1"/>
    <col min="5" max="5" width="21.5703125" customWidth="1"/>
    <col min="6" max="6" width="23.42578125" customWidth="1"/>
    <col min="7" max="7" width="17.42578125" customWidth="1"/>
    <col min="8" max="8" width="13.85546875" customWidth="1"/>
    <col min="9" max="9" width="15.5703125" customWidth="1"/>
    <col min="10" max="10" width="16.7109375" customWidth="1"/>
  </cols>
  <sheetData>
    <row r="1" spans="1:11" ht="18">
      <c r="A1" s="134"/>
      <c r="B1" s="135"/>
      <c r="C1" s="135"/>
      <c r="D1" s="135"/>
      <c r="E1" s="135"/>
      <c r="F1" s="135"/>
      <c r="G1" s="135"/>
      <c r="H1" s="135"/>
      <c r="I1" s="261" t="s">
        <v>56</v>
      </c>
      <c r="J1" s="262"/>
      <c r="K1" s="136"/>
    </row>
    <row r="2" spans="1:11" ht="18">
      <c r="A2" s="137"/>
      <c r="B2" s="138"/>
      <c r="C2" s="138"/>
      <c r="D2" s="138"/>
      <c r="E2" s="138"/>
      <c r="F2" s="138"/>
      <c r="G2" s="138"/>
      <c r="H2" s="138"/>
      <c r="I2" s="42" t="s">
        <v>235</v>
      </c>
      <c r="J2" s="44"/>
      <c r="K2" s="139"/>
    </row>
    <row r="3" spans="1:11" ht="26.25">
      <c r="A3" s="300" t="s">
        <v>159</v>
      </c>
      <c r="B3" s="301"/>
      <c r="C3" s="301"/>
      <c r="D3" s="301"/>
      <c r="E3" s="301"/>
      <c r="F3" s="301"/>
      <c r="G3" s="301"/>
      <c r="H3" s="301"/>
      <c r="I3" s="301"/>
      <c r="J3" s="301"/>
      <c r="K3" s="139"/>
    </row>
    <row r="4" spans="1:11" ht="15.75">
      <c r="A4" s="302"/>
      <c r="B4" s="303"/>
      <c r="C4" s="303"/>
      <c r="D4" s="303"/>
      <c r="E4" s="303"/>
      <c r="F4" s="303"/>
      <c r="G4" s="303"/>
      <c r="H4" s="303"/>
      <c r="I4" s="303"/>
      <c r="J4" s="303"/>
      <c r="K4" s="139"/>
    </row>
    <row r="5" spans="1:11" ht="20.25">
      <c r="A5" s="304" t="s">
        <v>130</v>
      </c>
      <c r="B5" s="305"/>
      <c r="C5" s="305"/>
      <c r="D5" s="305"/>
      <c r="E5" s="305"/>
      <c r="F5" s="305"/>
      <c r="G5" s="305"/>
      <c r="H5" s="305"/>
      <c r="I5" s="305"/>
      <c r="J5" s="305"/>
      <c r="K5" s="139"/>
    </row>
    <row r="6" spans="1:11" ht="20.25">
      <c r="A6" s="304" t="s">
        <v>131</v>
      </c>
      <c r="B6" s="305"/>
      <c r="C6" s="305"/>
      <c r="D6" s="305"/>
      <c r="E6" s="305"/>
      <c r="F6" s="305"/>
      <c r="G6" s="305"/>
      <c r="H6" s="305"/>
      <c r="I6" s="305"/>
      <c r="J6" s="305"/>
      <c r="K6" s="139"/>
    </row>
    <row r="7" spans="1:11" ht="20.25">
      <c r="A7" s="137"/>
      <c r="B7" s="306"/>
      <c r="C7" s="306"/>
      <c r="D7" s="306"/>
      <c r="E7" s="306"/>
      <c r="F7" s="306"/>
      <c r="G7" s="306"/>
      <c r="H7" s="306"/>
      <c r="I7" s="306"/>
      <c r="J7" s="306"/>
      <c r="K7" s="139"/>
    </row>
    <row r="8" spans="1:11" ht="15.75">
      <c r="A8" s="137"/>
      <c r="B8" s="138"/>
      <c r="C8" s="138"/>
      <c r="D8" s="138"/>
      <c r="E8" s="138"/>
      <c r="F8" s="138"/>
      <c r="G8" s="138"/>
      <c r="H8" s="138"/>
      <c r="I8" s="138"/>
      <c r="J8" s="138"/>
      <c r="K8" s="139"/>
    </row>
    <row r="9" spans="1:11" ht="15.75">
      <c r="A9" s="137"/>
      <c r="B9" s="140"/>
      <c r="C9" s="141"/>
      <c r="D9" s="142"/>
      <c r="E9" s="143" t="s">
        <v>132</v>
      </c>
      <c r="F9" s="143" t="s">
        <v>133</v>
      </c>
      <c r="G9" s="143" t="s">
        <v>134</v>
      </c>
      <c r="H9" s="143" t="s">
        <v>10</v>
      </c>
      <c r="I9" s="143" t="s">
        <v>135</v>
      </c>
      <c r="J9" s="143" t="s">
        <v>32</v>
      </c>
      <c r="K9" s="139"/>
    </row>
    <row r="10" spans="1:11" ht="15.75">
      <c r="A10" s="137"/>
      <c r="B10" s="144"/>
      <c r="C10" s="145"/>
      <c r="D10" s="146"/>
      <c r="E10" s="147" t="s">
        <v>136</v>
      </c>
      <c r="F10" s="147" t="s">
        <v>28</v>
      </c>
      <c r="G10" s="147" t="s">
        <v>137</v>
      </c>
      <c r="H10" s="147" t="s">
        <v>138</v>
      </c>
      <c r="I10" s="147" t="s">
        <v>43</v>
      </c>
      <c r="J10" s="147" t="s">
        <v>46</v>
      </c>
      <c r="K10" s="139"/>
    </row>
    <row r="11" spans="1:11" ht="15.75">
      <c r="A11" s="137"/>
      <c r="B11" s="147" t="s">
        <v>49</v>
      </c>
      <c r="C11" s="145"/>
      <c r="D11" s="146"/>
      <c r="E11" s="147" t="s">
        <v>139</v>
      </c>
      <c r="F11" s="147" t="s">
        <v>32</v>
      </c>
      <c r="G11" s="147" t="s">
        <v>39</v>
      </c>
      <c r="H11" s="147" t="s">
        <v>12</v>
      </c>
      <c r="I11" s="147" t="s">
        <v>44</v>
      </c>
      <c r="J11" s="147"/>
      <c r="K11" s="139"/>
    </row>
    <row r="12" spans="1:11" ht="15.75">
      <c r="A12" s="137"/>
      <c r="B12" s="148" t="s">
        <v>140</v>
      </c>
      <c r="C12" s="298" t="s">
        <v>141</v>
      </c>
      <c r="D12" s="299"/>
      <c r="E12" s="149" t="s">
        <v>150</v>
      </c>
      <c r="F12" s="149" t="s">
        <v>149</v>
      </c>
      <c r="G12" s="149" t="s">
        <v>149</v>
      </c>
      <c r="H12" s="150"/>
      <c r="I12" s="148"/>
      <c r="J12" s="148"/>
      <c r="K12" s="139"/>
    </row>
    <row r="13" spans="1:11" ht="15.75">
      <c r="A13" s="137"/>
      <c r="B13" s="151"/>
      <c r="C13" s="151"/>
      <c r="D13" s="151"/>
      <c r="E13" s="152" t="s">
        <v>142</v>
      </c>
      <c r="F13" s="152" t="s">
        <v>142</v>
      </c>
      <c r="G13" s="152" t="s">
        <v>142</v>
      </c>
      <c r="H13" s="153" t="s">
        <v>102</v>
      </c>
      <c r="I13" s="152" t="s">
        <v>142</v>
      </c>
      <c r="J13" s="153" t="s">
        <v>143</v>
      </c>
      <c r="K13" s="139"/>
    </row>
    <row r="14" spans="1:11" ht="15.75">
      <c r="A14" s="137"/>
      <c r="B14" s="151"/>
      <c r="C14" s="151"/>
      <c r="D14" s="151" t="s">
        <v>144</v>
      </c>
      <c r="E14" s="151"/>
      <c r="F14" s="138"/>
      <c r="G14" s="138"/>
      <c r="H14" s="138"/>
      <c r="I14" s="138"/>
      <c r="J14" s="138"/>
      <c r="K14" s="139"/>
    </row>
    <row r="15" spans="1:11" ht="15.75">
      <c r="A15" s="137"/>
      <c r="B15" s="154" t="s">
        <v>145</v>
      </c>
      <c r="C15" s="151"/>
      <c r="D15" s="151"/>
      <c r="E15" s="151"/>
      <c r="F15" s="138"/>
      <c r="G15" s="138"/>
      <c r="H15" s="138"/>
      <c r="I15" s="138"/>
      <c r="J15" s="138"/>
      <c r="K15" s="139"/>
    </row>
    <row r="16" spans="1:11" ht="15.75">
      <c r="A16" s="137"/>
      <c r="B16" s="154"/>
      <c r="C16" s="151"/>
      <c r="D16" s="151"/>
      <c r="E16" s="151"/>
      <c r="F16" s="138"/>
      <c r="G16" s="138"/>
      <c r="H16" s="138"/>
      <c r="I16" s="138"/>
      <c r="J16" s="138"/>
      <c r="K16" s="139"/>
    </row>
    <row r="17" spans="1:11" ht="15.75">
      <c r="A17" s="137"/>
      <c r="B17" s="155">
        <v>365.2</v>
      </c>
      <c r="C17" s="151" t="s">
        <v>146</v>
      </c>
      <c r="D17" s="151"/>
      <c r="E17" s="156">
        <v>8387096.1600000001</v>
      </c>
      <c r="F17" s="156">
        <f>+E17/$E$24*$F$24</f>
        <v>2671786.9743553507</v>
      </c>
      <c r="G17" s="156">
        <f t="shared" ref="G17:G23" si="0">+E17-F17</f>
        <v>5715309.185644649</v>
      </c>
      <c r="H17" s="157">
        <v>26.5</v>
      </c>
      <c r="I17" s="156">
        <f t="shared" ref="I17:I23" si="1">+G17/H17</f>
        <v>215672.0447413075</v>
      </c>
      <c r="J17" s="138"/>
      <c r="K17" s="139"/>
    </row>
    <row r="18" spans="1:11" ht="15.75">
      <c r="A18" s="137"/>
      <c r="B18" s="155">
        <v>366</v>
      </c>
      <c r="C18" s="151" t="s">
        <v>16</v>
      </c>
      <c r="D18" s="151"/>
      <c r="E18" s="156">
        <v>3561</v>
      </c>
      <c r="F18" s="156">
        <f t="shared" ref="F18:F23" si="2">+E18/$E$24*$F$24</f>
        <v>1134.3894518647564</v>
      </c>
      <c r="G18" s="156">
        <f t="shared" si="0"/>
        <v>2426.6105481352433</v>
      </c>
      <c r="H18" s="158">
        <v>24.3</v>
      </c>
      <c r="I18" s="156">
        <f t="shared" si="1"/>
        <v>99.860516384166388</v>
      </c>
      <c r="J18" s="156"/>
      <c r="K18" s="139"/>
    </row>
    <row r="19" spans="1:11" ht="15.75">
      <c r="A19" s="137"/>
      <c r="B19" s="155">
        <v>367</v>
      </c>
      <c r="C19" s="151" t="s">
        <v>147</v>
      </c>
      <c r="D19" s="151"/>
      <c r="E19" s="156">
        <v>69014060.400000006</v>
      </c>
      <c r="F19" s="156">
        <f t="shared" si="2"/>
        <v>21985066.595932942</v>
      </c>
      <c r="G19" s="156">
        <f t="shared" si="0"/>
        <v>47028993.80406706</v>
      </c>
      <c r="H19" s="158">
        <v>24.3</v>
      </c>
      <c r="I19" s="156">
        <f t="shared" si="1"/>
        <v>1935349.5392620189</v>
      </c>
      <c r="J19" s="156"/>
      <c r="K19" s="139"/>
    </row>
    <row r="20" spans="1:11" ht="15.75">
      <c r="A20" s="137"/>
      <c r="B20" s="155">
        <v>368</v>
      </c>
      <c r="C20" s="151" t="s">
        <v>6</v>
      </c>
      <c r="D20" s="151"/>
      <c r="E20" s="156">
        <v>14056938.83</v>
      </c>
      <c r="F20" s="156">
        <f t="shared" si="2"/>
        <v>4477967.7434035689</v>
      </c>
      <c r="G20" s="156">
        <f t="shared" si="0"/>
        <v>9578971.0865964312</v>
      </c>
      <c r="H20" s="158">
        <v>23.3</v>
      </c>
      <c r="I20" s="156">
        <f t="shared" si="1"/>
        <v>411114.63890971808</v>
      </c>
      <c r="J20" s="156"/>
      <c r="K20" s="139"/>
    </row>
    <row r="21" spans="1:11" ht="15.75">
      <c r="A21" s="137"/>
      <c r="B21" s="155">
        <v>369</v>
      </c>
      <c r="C21" s="151" t="s">
        <v>148</v>
      </c>
      <c r="D21" s="151"/>
      <c r="E21" s="156">
        <v>4561264.53</v>
      </c>
      <c r="F21" s="156">
        <f t="shared" si="2"/>
        <v>1453032.9598418579</v>
      </c>
      <c r="G21" s="156">
        <f t="shared" si="0"/>
        <v>3108231.5701581426</v>
      </c>
      <c r="H21" s="158">
        <v>16.600000000000001</v>
      </c>
      <c r="I21" s="156">
        <f t="shared" si="1"/>
        <v>187242.86567217726</v>
      </c>
      <c r="J21" s="156"/>
      <c r="K21" s="139"/>
    </row>
    <row r="22" spans="1:11" ht="15.75">
      <c r="A22" s="137"/>
      <c r="B22" s="155">
        <v>370</v>
      </c>
      <c r="C22" s="151" t="s">
        <v>55</v>
      </c>
      <c r="D22" s="151"/>
      <c r="E22" s="156">
        <v>0</v>
      </c>
      <c r="F22" s="156">
        <f t="shared" si="2"/>
        <v>0</v>
      </c>
      <c r="G22" s="156">
        <f t="shared" si="0"/>
        <v>0</v>
      </c>
      <c r="H22" s="158"/>
      <c r="I22" s="156"/>
      <c r="J22" s="156"/>
      <c r="K22" s="139"/>
    </row>
    <row r="23" spans="1:11" ht="15.75">
      <c r="A23" s="137"/>
      <c r="B23" s="155">
        <v>371</v>
      </c>
      <c r="C23" s="151" t="s">
        <v>54</v>
      </c>
      <c r="D23" s="151"/>
      <c r="E23" s="164">
        <v>7366</v>
      </c>
      <c r="F23" s="164">
        <f t="shared" si="2"/>
        <v>2346.507358167873</v>
      </c>
      <c r="G23" s="164">
        <f t="shared" si="0"/>
        <v>5019.4926418321265</v>
      </c>
      <c r="H23" s="165">
        <v>10</v>
      </c>
      <c r="I23" s="164">
        <f t="shared" si="1"/>
        <v>501.94926418321268</v>
      </c>
      <c r="J23" s="156"/>
      <c r="K23" s="139"/>
    </row>
    <row r="24" spans="1:11" ht="15.75">
      <c r="A24" s="137"/>
      <c r="B24" s="138"/>
      <c r="C24" s="138"/>
      <c r="D24" s="138"/>
      <c r="E24" s="156">
        <f>+E22+E21+E20+E19+E18+E17+E23</f>
        <v>96030286.920000002</v>
      </c>
      <c r="F24" s="156">
        <v>30591335.170343749</v>
      </c>
      <c r="G24" s="156">
        <f>+G23+G22+G21+G20+G19+G18+G17</f>
        <v>65438951.749656253</v>
      </c>
      <c r="H24" s="158"/>
      <c r="I24" s="156">
        <f>+I23+I22+I21+I20+I19+I18+I17</f>
        <v>2749980.8983657891</v>
      </c>
      <c r="J24" s="169">
        <f>+I24/E24*100</f>
        <v>2.8636599832891441</v>
      </c>
      <c r="K24" s="139"/>
    </row>
    <row r="25" spans="1:11" ht="15.75">
      <c r="A25" s="137"/>
      <c r="B25" s="138"/>
      <c r="C25" s="159"/>
      <c r="D25" s="159"/>
      <c r="E25" s="159"/>
      <c r="F25" s="159"/>
      <c r="G25" s="159"/>
      <c r="H25" s="159"/>
      <c r="I25" s="159"/>
      <c r="J25" s="138"/>
      <c r="K25" s="139"/>
    </row>
    <row r="26" spans="1:11" ht="14.25" hidden="1" customHeight="1">
      <c r="A26" s="137"/>
      <c r="B26" s="138"/>
      <c r="C26" s="151"/>
      <c r="D26" s="138"/>
      <c r="E26" s="156"/>
      <c r="F26" s="156"/>
      <c r="G26" s="156"/>
      <c r="H26" s="158"/>
      <c r="I26" s="156"/>
      <c r="J26" s="156"/>
      <c r="K26" s="138"/>
    </row>
    <row r="27" spans="1:11" ht="15.75" hidden="1">
      <c r="A27" s="137"/>
      <c r="B27" s="138"/>
      <c r="C27" s="151"/>
      <c r="D27" s="138"/>
      <c r="E27" s="156"/>
      <c r="F27" s="156"/>
      <c r="G27" s="156"/>
      <c r="H27" s="158"/>
      <c r="I27" s="156"/>
      <c r="J27" s="160"/>
      <c r="K27" s="138"/>
    </row>
    <row r="28" spans="1:11" ht="15" hidden="1" customHeight="1">
      <c r="A28" s="137"/>
      <c r="B28" s="138"/>
      <c r="C28" s="138"/>
      <c r="D28" s="138"/>
      <c r="E28" s="173"/>
      <c r="F28" s="138"/>
      <c r="G28" s="138"/>
      <c r="H28" s="138"/>
      <c r="I28" s="138"/>
      <c r="J28" s="138"/>
      <c r="K28" s="138"/>
    </row>
    <row r="29" spans="1:11" ht="15.75" hidden="1">
      <c r="A29" s="137"/>
      <c r="B29" s="138"/>
      <c r="C29" s="151"/>
      <c r="D29" s="138"/>
      <c r="E29" s="138"/>
      <c r="F29" s="161"/>
      <c r="G29" s="161"/>
      <c r="H29" s="151"/>
      <c r="I29" s="161"/>
      <c r="J29" s="162"/>
      <c r="K29" s="138"/>
    </row>
    <row r="30" spans="1:11" ht="15.75" hidden="1">
      <c r="A30" s="137"/>
      <c r="B30" s="155"/>
      <c r="C30" s="151"/>
      <c r="D30" s="138"/>
      <c r="E30" s="161"/>
      <c r="F30" s="161"/>
      <c r="G30" s="161"/>
      <c r="H30" s="166"/>
      <c r="I30" s="161"/>
      <c r="J30" s="163"/>
      <c r="K30" s="138"/>
    </row>
    <row r="31" spans="1:11" ht="15.75" hidden="1">
      <c r="A31" s="137"/>
      <c r="B31" s="138"/>
      <c r="C31" s="151"/>
      <c r="D31" s="138"/>
      <c r="E31" s="156"/>
      <c r="F31" s="161"/>
      <c r="G31" s="138"/>
      <c r="H31" s="138"/>
      <c r="I31" s="138"/>
      <c r="J31" s="138"/>
      <c r="K31" s="138"/>
    </row>
    <row r="32" spans="1:11" ht="15.75" hidden="1">
      <c r="A32" s="137"/>
      <c r="B32" s="155"/>
      <c r="C32" s="151"/>
      <c r="D32" s="151"/>
      <c r="E32" s="156"/>
      <c r="F32" s="161"/>
      <c r="G32" s="156"/>
      <c r="H32" s="151"/>
      <c r="I32" s="156"/>
      <c r="J32" s="138"/>
      <c r="K32" s="138"/>
    </row>
    <row r="33" spans="1:11" ht="15.75" hidden="1">
      <c r="A33" s="137"/>
      <c r="B33" s="155"/>
      <c r="C33" s="151"/>
      <c r="D33" s="151"/>
      <c r="E33" s="156"/>
      <c r="F33" s="161"/>
      <c r="G33" s="156"/>
      <c r="H33" s="151"/>
      <c r="I33" s="156"/>
      <c r="J33" s="163"/>
      <c r="K33" s="138"/>
    </row>
    <row r="34" spans="1:11" ht="15.75" hidden="1">
      <c r="A34" s="137"/>
      <c r="B34" s="155"/>
      <c r="C34" s="151"/>
      <c r="D34" s="151"/>
      <c r="E34" s="156"/>
      <c r="F34" s="161"/>
      <c r="G34" s="156"/>
      <c r="H34" s="151"/>
      <c r="I34" s="156"/>
      <c r="J34" s="138"/>
      <c r="K34" s="138"/>
    </row>
    <row r="35" spans="1:11" ht="15.75" hidden="1">
      <c r="A35" s="137"/>
      <c r="B35" s="155"/>
      <c r="C35" s="151"/>
      <c r="D35" s="151"/>
      <c r="E35" s="156"/>
      <c r="F35" s="161"/>
      <c r="G35" s="156"/>
      <c r="H35" s="151"/>
      <c r="I35" s="156"/>
      <c r="J35" s="163"/>
      <c r="K35" s="138"/>
    </row>
    <row r="36" spans="1:11" ht="15.75" hidden="1">
      <c r="A36" s="137"/>
      <c r="B36" s="155"/>
      <c r="C36" s="151"/>
      <c r="D36" s="151"/>
      <c r="E36" s="156"/>
      <c r="F36" s="161"/>
      <c r="G36" s="156"/>
      <c r="H36" s="151"/>
      <c r="I36" s="156"/>
      <c r="J36" s="163"/>
      <c r="K36" s="138"/>
    </row>
    <row r="37" spans="1:11" ht="15.75" hidden="1">
      <c r="A37" s="137"/>
      <c r="B37" s="155"/>
      <c r="C37" s="151"/>
      <c r="D37" s="138"/>
      <c r="E37" s="156"/>
      <c r="F37" s="161"/>
      <c r="G37" s="156"/>
      <c r="H37" s="151"/>
      <c r="I37" s="156"/>
      <c r="J37" s="163"/>
      <c r="K37" s="138"/>
    </row>
    <row r="38" spans="1:11" ht="15.75" hidden="1">
      <c r="A38" s="137"/>
      <c r="B38" s="155"/>
      <c r="C38" s="151"/>
      <c r="D38" s="151"/>
      <c r="E38" s="156"/>
      <c r="F38" s="161"/>
      <c r="G38" s="156"/>
      <c r="H38" s="151"/>
      <c r="I38" s="156"/>
      <c r="J38" s="163"/>
      <c r="K38" s="138"/>
    </row>
    <row r="39" spans="1:11" ht="15.75" hidden="1">
      <c r="A39" s="137"/>
      <c r="B39" s="138"/>
      <c r="C39" s="138"/>
      <c r="D39" s="138"/>
      <c r="E39" s="138"/>
      <c r="F39" s="138"/>
      <c r="G39" s="138"/>
      <c r="H39" s="138"/>
      <c r="I39" s="138"/>
      <c r="J39" s="138"/>
      <c r="K39" s="138"/>
    </row>
    <row r="40" spans="1:11" ht="15.75" hidden="1">
      <c r="A40" s="137"/>
      <c r="B40" s="138"/>
      <c r="C40" s="151"/>
      <c r="D40" s="138"/>
      <c r="E40" s="161"/>
      <c r="F40" s="161"/>
      <c r="G40" s="156"/>
      <c r="H40" s="151"/>
      <c r="I40" s="156"/>
      <c r="J40" s="138"/>
      <c r="K40" s="138"/>
    </row>
    <row r="41" spans="1:11" ht="15.75" hidden="1">
      <c r="A41" s="137"/>
      <c r="B41" s="138"/>
      <c r="C41" s="151"/>
      <c r="D41" s="138"/>
      <c r="E41" s="161"/>
      <c r="F41" s="161"/>
      <c r="G41" s="161"/>
      <c r="H41" s="151"/>
      <c r="I41" s="156"/>
      <c r="J41" s="163"/>
      <c r="K41" s="138"/>
    </row>
    <row r="42" spans="1:11" ht="15.75" hidden="1">
      <c r="A42" s="137"/>
      <c r="B42" s="138"/>
      <c r="C42" s="138"/>
      <c r="D42" s="138"/>
      <c r="E42" s="156"/>
      <c r="F42" s="138"/>
      <c r="G42" s="138"/>
      <c r="H42" s="138"/>
      <c r="I42" s="138"/>
      <c r="J42" s="138"/>
      <c r="K42" s="138"/>
    </row>
    <row r="43" spans="1:11" ht="15.75" hidden="1">
      <c r="A43" s="137"/>
      <c r="B43" s="138"/>
      <c r="C43" s="138"/>
      <c r="D43" s="138"/>
      <c r="E43" s="161"/>
      <c r="F43" s="161"/>
      <c r="G43" s="161"/>
      <c r="H43" s="138"/>
      <c r="I43" s="138"/>
      <c r="J43" s="138"/>
      <c r="K43" s="138"/>
    </row>
    <row r="44" spans="1:11" ht="15.75" hidden="1">
      <c r="A44" s="137"/>
      <c r="B44" s="138"/>
      <c r="C44" s="138"/>
      <c r="D44" s="138"/>
      <c r="E44" s="138"/>
      <c r="F44" s="138"/>
      <c r="G44" s="138"/>
      <c r="H44" s="138"/>
      <c r="I44" s="138"/>
      <c r="J44" s="138"/>
      <c r="K44" s="138"/>
    </row>
    <row r="45" spans="1:11" ht="15.75" hidden="1">
      <c r="A45" s="137"/>
      <c r="B45" s="138"/>
      <c r="C45" s="151"/>
      <c r="D45" s="138"/>
      <c r="E45" s="161"/>
      <c r="F45" s="161"/>
      <c r="G45" s="161"/>
      <c r="H45" s="151"/>
      <c r="I45" s="156"/>
      <c r="J45" s="160"/>
      <c r="K45" s="138"/>
    </row>
    <row r="46" spans="1:11" ht="15.75" hidden="1">
      <c r="A46" s="137"/>
      <c r="B46" s="138"/>
      <c r="C46" s="138"/>
      <c r="D46" s="138"/>
      <c r="E46" s="138"/>
      <c r="F46" s="138"/>
      <c r="G46" s="138"/>
      <c r="H46" s="138"/>
      <c r="I46" s="138"/>
      <c r="J46" s="138"/>
      <c r="K46" s="138"/>
    </row>
    <row r="47" spans="1:11" ht="15.75" hidden="1">
      <c r="A47" s="137"/>
      <c r="B47" s="155"/>
      <c r="C47" s="151"/>
      <c r="D47" s="151"/>
      <c r="E47" s="156"/>
      <c r="F47" s="161"/>
      <c r="G47" s="156"/>
      <c r="H47" s="151"/>
      <c r="I47" s="156"/>
      <c r="J47" s="163"/>
      <c r="K47" s="138"/>
    </row>
    <row r="48" spans="1:11" ht="14.25" hidden="1" customHeight="1">
      <c r="A48" s="137"/>
      <c r="B48" s="155"/>
      <c r="C48" s="151"/>
      <c r="D48" s="151"/>
      <c r="E48" s="156"/>
      <c r="F48" s="161"/>
      <c r="G48" s="156"/>
      <c r="H48" s="151"/>
      <c r="I48" s="156"/>
      <c r="J48" s="163"/>
      <c r="K48" s="138"/>
    </row>
    <row r="49" spans="1:11" ht="15.75" hidden="1">
      <c r="A49" s="137"/>
      <c r="B49" s="155"/>
      <c r="C49" s="151"/>
      <c r="D49" s="151"/>
      <c r="E49" s="161"/>
      <c r="F49" s="161"/>
      <c r="G49" s="156"/>
      <c r="H49" s="151"/>
      <c r="I49" s="156"/>
      <c r="J49" s="138"/>
      <c r="K49" s="138"/>
    </row>
    <row r="50" spans="1:11" ht="15.75" hidden="1">
      <c r="A50" s="137"/>
      <c r="B50" s="155"/>
      <c r="C50" s="151"/>
      <c r="D50" s="151"/>
      <c r="E50" s="156"/>
      <c r="F50" s="161"/>
      <c r="G50" s="156"/>
      <c r="H50" s="151"/>
      <c r="I50" s="156"/>
      <c r="J50" s="163"/>
      <c r="K50" s="138"/>
    </row>
    <row r="51" spans="1:11" ht="15.75" hidden="1">
      <c r="A51" s="137"/>
      <c r="B51" s="155"/>
      <c r="C51" s="151"/>
      <c r="D51" s="151"/>
      <c r="E51" s="156"/>
      <c r="F51" s="161"/>
      <c r="G51" s="156"/>
      <c r="H51" s="151"/>
      <c r="I51" s="156"/>
      <c r="J51" s="163"/>
      <c r="K51" s="138"/>
    </row>
    <row r="52" spans="1:11" ht="15.75" hidden="1">
      <c r="A52" s="137"/>
      <c r="B52" s="155"/>
      <c r="C52" s="151"/>
      <c r="D52" s="151"/>
      <c r="E52" s="156"/>
      <c r="F52" s="161"/>
      <c r="G52" s="156"/>
      <c r="H52" s="151"/>
      <c r="I52" s="156"/>
      <c r="J52" s="163"/>
      <c r="K52" s="138"/>
    </row>
    <row r="53" spans="1:11" ht="15.75" hidden="1">
      <c r="A53" s="137"/>
      <c r="B53" s="138"/>
      <c r="C53" s="151"/>
      <c r="D53" s="138"/>
      <c r="E53" s="156"/>
      <c r="F53" s="161"/>
      <c r="G53" s="156"/>
      <c r="H53" s="151"/>
      <c r="I53" s="156"/>
      <c r="J53" s="163"/>
      <c r="K53" s="138"/>
    </row>
    <row r="54" spans="1:11" ht="15.75" hidden="1">
      <c r="A54" s="137"/>
      <c r="B54" s="138"/>
      <c r="C54" s="167"/>
      <c r="D54" s="167"/>
      <c r="E54" s="167"/>
      <c r="F54" s="167"/>
      <c r="G54" s="167"/>
      <c r="H54" s="167"/>
      <c r="I54" s="167"/>
      <c r="J54" s="167"/>
      <c r="K54" s="167"/>
    </row>
    <row r="55" spans="1:11" ht="15.75" hidden="1">
      <c r="A55" s="137"/>
      <c r="B55" s="138"/>
      <c r="C55" s="167"/>
      <c r="D55" s="167"/>
      <c r="E55" s="167"/>
      <c r="F55" s="167"/>
      <c r="G55" s="167"/>
      <c r="H55" s="167"/>
      <c r="I55" s="167"/>
      <c r="J55" s="167"/>
      <c r="K55" s="167"/>
    </row>
    <row r="56" spans="1:11" ht="15.75" hidden="1">
      <c r="A56" s="137"/>
      <c r="B56" s="138"/>
      <c r="C56" s="167"/>
      <c r="D56" s="167"/>
      <c r="E56" s="167"/>
      <c r="F56" s="167"/>
      <c r="G56" s="167"/>
      <c r="H56" s="167"/>
      <c r="I56" s="167"/>
      <c r="J56" s="167"/>
      <c r="K56" s="167"/>
    </row>
    <row r="57" spans="1:11" ht="15.75" hidden="1">
      <c r="A57" s="137"/>
      <c r="B57" s="138"/>
      <c r="C57" s="151"/>
      <c r="D57" s="138"/>
      <c r="E57" s="161"/>
      <c r="F57" s="161"/>
      <c r="G57" s="156"/>
      <c r="H57" s="151"/>
      <c r="I57" s="156"/>
      <c r="J57" s="138"/>
      <c r="K57" s="138"/>
    </row>
    <row r="58" spans="1:11" ht="15.75" hidden="1">
      <c r="A58" s="137"/>
      <c r="B58" s="138"/>
      <c r="C58" s="151"/>
      <c r="D58" s="138"/>
      <c r="E58" s="161"/>
      <c r="F58" s="161"/>
      <c r="G58" s="156"/>
      <c r="H58" s="151"/>
      <c r="I58" s="156"/>
      <c r="J58" s="138"/>
      <c r="K58" s="138"/>
    </row>
    <row r="59" spans="1:11" ht="15.75" hidden="1">
      <c r="A59" s="137"/>
      <c r="B59" s="138"/>
      <c r="C59" s="138"/>
      <c r="D59" s="138"/>
      <c r="E59" s="161"/>
      <c r="F59" s="161"/>
      <c r="G59" s="156"/>
      <c r="H59" s="151"/>
      <c r="I59" s="156"/>
      <c r="J59" s="163"/>
      <c r="K59" s="138"/>
    </row>
    <row r="60" spans="1:11" ht="15.75" hidden="1">
      <c r="A60" s="137"/>
      <c r="B60" s="155"/>
      <c r="C60" s="138"/>
      <c r="D60" s="138"/>
      <c r="E60" s="161"/>
      <c r="F60" s="161"/>
      <c r="G60" s="156"/>
      <c r="H60" s="138"/>
      <c r="I60" s="138"/>
      <c r="J60" s="138"/>
      <c r="K60" s="138"/>
    </row>
    <row r="61" spans="1:11" ht="15.75" hidden="1">
      <c r="A61" s="137"/>
      <c r="B61" s="138"/>
      <c r="C61" s="151"/>
      <c r="D61" s="138"/>
      <c r="E61" s="161"/>
      <c r="F61" s="161"/>
      <c r="G61" s="161"/>
      <c r="H61" s="160"/>
      <c r="I61" s="161"/>
      <c r="J61" s="160"/>
      <c r="K61" s="138"/>
    </row>
    <row r="62" spans="1:11" ht="15.75" hidden="1">
      <c r="A62" s="137"/>
      <c r="B62" s="138"/>
      <c r="C62" s="138"/>
      <c r="D62" s="138"/>
      <c r="E62" s="151"/>
      <c r="F62" s="151"/>
      <c r="G62" s="151"/>
      <c r="H62" s="151"/>
      <c r="I62" s="151"/>
      <c r="J62" s="151"/>
      <c r="K62" s="138"/>
    </row>
    <row r="63" spans="1:11" ht="15.75" hidden="1">
      <c r="A63" s="137"/>
      <c r="B63" s="138"/>
      <c r="C63" s="151"/>
      <c r="D63" s="151"/>
      <c r="E63" s="156"/>
      <c r="F63" s="161"/>
      <c r="G63" s="156"/>
      <c r="H63" s="151"/>
      <c r="I63" s="156"/>
      <c r="J63" s="138"/>
      <c r="K63" s="138"/>
    </row>
    <row r="64" spans="1:11" ht="15.75" hidden="1">
      <c r="A64" s="137"/>
      <c r="B64" s="138"/>
      <c r="C64" s="138"/>
      <c r="D64" s="138"/>
      <c r="E64" s="138"/>
      <c r="F64" s="138"/>
      <c r="G64" s="138"/>
      <c r="H64" s="138"/>
      <c r="I64" s="138"/>
      <c r="J64" s="138"/>
      <c r="K64" s="138"/>
    </row>
    <row r="65" spans="1:11" ht="15.75" hidden="1">
      <c r="A65" s="137"/>
      <c r="B65" s="138"/>
      <c r="C65" s="138"/>
      <c r="D65" s="138"/>
      <c r="E65" s="138"/>
      <c r="F65" s="138"/>
      <c r="G65" s="138"/>
      <c r="H65" s="138"/>
      <c r="I65" s="138"/>
      <c r="J65" s="138"/>
      <c r="K65" s="138"/>
    </row>
    <row r="66" spans="1:11" ht="15.75" hidden="1">
      <c r="A66" s="137"/>
      <c r="B66" s="138"/>
      <c r="C66" s="138"/>
      <c r="D66" s="138"/>
      <c r="E66" s="138"/>
      <c r="F66" s="138"/>
      <c r="G66" s="138"/>
      <c r="H66" s="138"/>
      <c r="I66" s="138"/>
      <c r="J66" s="138"/>
      <c r="K66" s="138"/>
    </row>
    <row r="67" spans="1:11" ht="15.75" hidden="1">
      <c r="A67" s="138"/>
      <c r="B67" s="138"/>
      <c r="C67" s="138"/>
      <c r="D67" s="138"/>
      <c r="E67" s="151"/>
      <c r="F67" s="138"/>
      <c r="G67" s="138"/>
      <c r="H67" s="151"/>
      <c r="I67" s="151"/>
      <c r="J67" s="160"/>
      <c r="K67" s="138"/>
    </row>
    <row r="68" spans="1:11" ht="15.75" hidden="1">
      <c r="A68" s="159"/>
      <c r="B68" s="159"/>
      <c r="C68" s="138"/>
      <c r="D68" s="138"/>
      <c r="E68" s="138"/>
      <c r="F68" s="138"/>
      <c r="G68" s="138"/>
      <c r="H68" s="138"/>
      <c r="I68" s="138"/>
      <c r="J68" s="138"/>
      <c r="K68" s="138"/>
    </row>
    <row r="69" spans="1:11" hidden="1">
      <c r="C69" s="168"/>
      <c r="D69" s="168"/>
      <c r="E69" s="168"/>
      <c r="F69" s="168"/>
      <c r="G69" s="168"/>
      <c r="H69" s="168"/>
      <c r="I69" s="168"/>
      <c r="J69" s="168"/>
      <c r="K69" s="168"/>
    </row>
    <row r="70" spans="1:11" hidden="1">
      <c r="C70" s="168"/>
      <c r="D70" s="168"/>
      <c r="E70" s="168"/>
      <c r="F70" s="168"/>
      <c r="G70" s="168"/>
      <c r="H70" s="168"/>
      <c r="I70" s="168"/>
      <c r="J70" s="168"/>
      <c r="K70" s="168"/>
    </row>
    <row r="71" spans="1:11" hidden="1"/>
  </sheetData>
  <mergeCells count="6">
    <mergeCell ref="C12:D12"/>
    <mergeCell ref="A3:J3"/>
    <mergeCell ref="A4:J4"/>
    <mergeCell ref="A5:J5"/>
    <mergeCell ref="A6:J6"/>
    <mergeCell ref="B7:J7"/>
  </mergeCells>
  <phoneticPr fontId="34" type="noConversion"/>
  <pageMargins left="0.7" right="0.7" top="0.75" bottom="0.75" header="0.3" footer="0.3"/>
  <pageSetup scale="6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workbookViewId="0">
      <selection activeCell="G2" sqref="G2"/>
    </sheetView>
  </sheetViews>
  <sheetFormatPr defaultRowHeight="15"/>
  <cols>
    <col min="2" max="2" width="12.28515625" customWidth="1"/>
    <col min="3" max="3" width="27.140625" customWidth="1"/>
    <col min="5" max="5" width="11.140625" customWidth="1"/>
    <col min="7" max="7" width="18.42578125" customWidth="1"/>
  </cols>
  <sheetData>
    <row r="1" spans="1:9" ht="18.75">
      <c r="G1" s="132" t="s">
        <v>17</v>
      </c>
    </row>
    <row r="2" spans="1:9" ht="18.75">
      <c r="G2" s="132" t="s">
        <v>233</v>
      </c>
    </row>
    <row r="4" spans="1:9" ht="23.25">
      <c r="A4" s="282" t="s">
        <v>159</v>
      </c>
      <c r="B4" s="282"/>
      <c r="C4" s="282"/>
      <c r="D4" s="282"/>
      <c r="E4" s="282"/>
      <c r="F4" s="282"/>
      <c r="G4" s="282"/>
      <c r="H4" s="282"/>
      <c r="I4" s="282"/>
    </row>
    <row r="5" spans="1:9" ht="23.25">
      <c r="A5" s="282" t="s">
        <v>151</v>
      </c>
      <c r="B5" s="282"/>
      <c r="C5" s="282"/>
      <c r="D5" s="282"/>
      <c r="E5" s="282"/>
      <c r="F5" s="282"/>
      <c r="G5" s="282"/>
      <c r="H5" s="282"/>
      <c r="I5" s="282"/>
    </row>
    <row r="7" spans="1:9" ht="18.75">
      <c r="B7" s="170" t="s">
        <v>49</v>
      </c>
      <c r="C7" s="170" t="s">
        <v>141</v>
      </c>
      <c r="D7" s="170"/>
      <c r="E7" s="170" t="s">
        <v>10</v>
      </c>
      <c r="F7" s="170"/>
      <c r="G7" s="170" t="s">
        <v>43</v>
      </c>
      <c r="H7" s="170"/>
    </row>
    <row r="8" spans="1:9" ht="18.75">
      <c r="B8" s="170"/>
      <c r="C8" s="170"/>
      <c r="D8" s="170"/>
      <c r="E8" s="170" t="s">
        <v>11</v>
      </c>
      <c r="F8" s="170"/>
      <c r="G8" s="170" t="s">
        <v>46</v>
      </c>
      <c r="H8" s="170"/>
    </row>
    <row r="9" spans="1:9" ht="18.75">
      <c r="B9" s="170"/>
      <c r="C9" s="170"/>
      <c r="D9" s="170"/>
      <c r="E9" s="170" t="s">
        <v>12</v>
      </c>
      <c r="F9" s="170"/>
      <c r="G9" s="170"/>
      <c r="H9" s="170"/>
    </row>
    <row r="10" spans="1:9" ht="16.5" thickBot="1">
      <c r="B10" s="172"/>
      <c r="C10" s="172"/>
      <c r="D10" s="172"/>
      <c r="E10" s="172" t="s">
        <v>102</v>
      </c>
      <c r="F10" s="172"/>
      <c r="G10" s="172" t="s">
        <v>143</v>
      </c>
      <c r="H10" s="133"/>
    </row>
    <row r="11" spans="1:9" ht="15.75">
      <c r="B11" s="131"/>
      <c r="C11" s="131"/>
      <c r="D11" s="131"/>
      <c r="E11" s="131"/>
      <c r="F11" s="131"/>
      <c r="G11" s="131"/>
    </row>
    <row r="12" spans="1:9" ht="15.75">
      <c r="B12" s="131"/>
      <c r="C12" s="131"/>
      <c r="D12" s="131"/>
      <c r="E12" s="131"/>
      <c r="F12" s="131"/>
      <c r="G12" s="131"/>
    </row>
    <row r="13" spans="1:9" ht="15.75">
      <c r="B13" s="171">
        <v>391</v>
      </c>
      <c r="C13" s="131" t="s">
        <v>152</v>
      </c>
      <c r="D13" s="131"/>
      <c r="E13" s="171">
        <v>5</v>
      </c>
      <c r="F13" s="171"/>
      <c r="G13" s="171">
        <v>20</v>
      </c>
    </row>
    <row r="14" spans="1:9" ht="15.75">
      <c r="B14" s="171"/>
      <c r="C14" s="131"/>
      <c r="D14" s="131"/>
      <c r="E14" s="171"/>
      <c r="F14" s="171"/>
      <c r="G14" s="171"/>
    </row>
    <row r="15" spans="1:9" ht="15.75">
      <c r="B15" s="171">
        <v>392</v>
      </c>
      <c r="C15" s="131" t="s">
        <v>153</v>
      </c>
      <c r="D15" s="131"/>
      <c r="E15" s="171">
        <v>4</v>
      </c>
      <c r="F15" s="171"/>
      <c r="G15" s="171">
        <v>20</v>
      </c>
    </row>
    <row r="16" spans="1:9" ht="15.75">
      <c r="B16" s="171"/>
      <c r="C16" s="131"/>
      <c r="D16" s="131"/>
      <c r="E16" s="171"/>
      <c r="F16" s="171"/>
      <c r="G16" s="171"/>
    </row>
    <row r="17" spans="2:7" ht="15.75">
      <c r="B17" s="171">
        <v>394</v>
      </c>
      <c r="C17" s="131" t="s">
        <v>154</v>
      </c>
      <c r="D17" s="131"/>
      <c r="E17" s="171">
        <v>10</v>
      </c>
      <c r="F17" s="171"/>
      <c r="G17" s="171">
        <v>10</v>
      </c>
    </row>
    <row r="18" spans="2:7" ht="15.75">
      <c r="B18" s="171"/>
      <c r="C18" s="131"/>
      <c r="D18" s="131"/>
      <c r="E18" s="171"/>
      <c r="F18" s="171"/>
      <c r="G18" s="171"/>
    </row>
    <row r="19" spans="2:7" ht="15.75">
      <c r="B19" s="171">
        <v>396</v>
      </c>
      <c r="C19" s="131" t="s">
        <v>155</v>
      </c>
      <c r="D19" s="131"/>
      <c r="E19" s="171">
        <v>10</v>
      </c>
      <c r="F19" s="171"/>
      <c r="G19" s="171">
        <v>10</v>
      </c>
    </row>
    <row r="20" spans="2:7" ht="15.75">
      <c r="B20" s="171"/>
      <c r="C20" s="131"/>
      <c r="D20" s="131"/>
      <c r="E20" s="131"/>
      <c r="F20" s="131"/>
      <c r="G20" s="131"/>
    </row>
    <row r="21" spans="2:7" ht="15.75">
      <c r="B21" s="131"/>
      <c r="C21" s="131"/>
      <c r="D21" s="131"/>
      <c r="E21" s="131"/>
      <c r="F21" s="131"/>
      <c r="G21" s="131"/>
    </row>
    <row r="22" spans="2:7" ht="15.75">
      <c r="B22" s="131" t="s">
        <v>156</v>
      </c>
      <c r="C22" s="131"/>
      <c r="D22" s="131"/>
      <c r="E22" s="131"/>
      <c r="F22" s="131"/>
      <c r="G22" s="131"/>
    </row>
    <row r="23" spans="2:7" ht="15.75">
      <c r="B23" s="131"/>
      <c r="C23" s="131"/>
      <c r="D23" s="131"/>
      <c r="E23" s="131"/>
      <c r="F23" s="131"/>
      <c r="G23" s="131"/>
    </row>
    <row r="24" spans="2:7" ht="15.75">
      <c r="B24" s="131"/>
      <c r="C24" s="131"/>
      <c r="D24" s="131"/>
      <c r="E24" s="131"/>
      <c r="F24" s="131"/>
      <c r="G24" s="131"/>
    </row>
  </sheetData>
  <mergeCells count="2">
    <mergeCell ref="A4:I4"/>
    <mergeCell ref="A5:I5"/>
  </mergeCells>
  <phoneticPr fontId="34" type="noConversion"/>
  <pageMargins left="0.7" right="0.7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2"/>
  <sheetViews>
    <sheetView tabSelected="1" topLeftCell="A19" workbookViewId="0">
      <selection activeCell="P38" sqref="P38"/>
    </sheetView>
  </sheetViews>
  <sheetFormatPr defaultRowHeight="12.75"/>
  <cols>
    <col min="1" max="1" width="25.7109375" style="1" customWidth="1"/>
    <col min="2" max="2" width="2.7109375" style="1" customWidth="1"/>
    <col min="3" max="3" width="15.28515625" style="1" customWidth="1"/>
    <col min="4" max="4" width="2.85546875" style="1" customWidth="1"/>
    <col min="5" max="5" width="15.140625" style="1" customWidth="1"/>
    <col min="6" max="6" width="2.7109375" style="1" customWidth="1"/>
    <col min="7" max="7" width="15" style="1" customWidth="1"/>
    <col min="8" max="8" width="2.7109375" style="1" customWidth="1"/>
    <col min="9" max="10" width="1" style="1" customWidth="1"/>
    <col min="11" max="11" width="1.140625" style="1" customWidth="1"/>
    <col min="12" max="12" width="1" style="1" customWidth="1"/>
    <col min="13" max="13" width="1.140625" style="1" customWidth="1"/>
    <col min="14" max="14" width="1" style="1" customWidth="1"/>
    <col min="15" max="15" width="1.140625" style="1" customWidth="1"/>
    <col min="16" max="16" width="20.5703125" style="1" customWidth="1"/>
    <col min="17" max="17" width="17.7109375" style="1" customWidth="1"/>
    <col min="18" max="18" width="9.140625" style="1"/>
    <col min="19" max="19" width="14.28515625" style="1" customWidth="1"/>
    <col min="20" max="16384" width="9.140625" style="1"/>
  </cols>
  <sheetData>
    <row r="1" spans="1:19">
      <c r="P1" s="41"/>
    </row>
    <row r="2" spans="1:19">
      <c r="N2" s="57" t="s">
        <v>160</v>
      </c>
      <c r="P2" s="41"/>
    </row>
    <row r="3" spans="1:19">
      <c r="N3" s="57" t="s">
        <v>233</v>
      </c>
      <c r="P3" s="45"/>
    </row>
    <row r="4" spans="1:19">
      <c r="P4" s="45"/>
    </row>
    <row r="5" spans="1:19" ht="15.75">
      <c r="P5" s="3"/>
    </row>
    <row r="6" spans="1:19" ht="15.75">
      <c r="A6" s="307" t="s">
        <v>161</v>
      </c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</row>
    <row r="7" spans="1:19" ht="15.75">
      <c r="A7" s="307" t="s">
        <v>162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</row>
    <row r="8" spans="1:19">
      <c r="A8" s="308" t="s">
        <v>163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</row>
    <row r="10" spans="1:19">
      <c r="A10" s="174" t="s">
        <v>164</v>
      </c>
      <c r="C10" s="175" t="s">
        <v>165</v>
      </c>
      <c r="D10" s="176"/>
      <c r="E10" s="175" t="s">
        <v>166</v>
      </c>
      <c r="F10" s="176"/>
      <c r="G10" s="175" t="s">
        <v>167</v>
      </c>
      <c r="H10" s="176"/>
      <c r="I10" s="177"/>
      <c r="J10" s="178"/>
      <c r="K10" s="178"/>
      <c r="L10" s="178"/>
      <c r="M10" s="178"/>
      <c r="N10" s="177"/>
      <c r="O10" s="41"/>
      <c r="P10" s="175" t="s">
        <v>168</v>
      </c>
    </row>
    <row r="11" spans="1:19">
      <c r="C11" s="177" t="s">
        <v>142</v>
      </c>
      <c r="D11" s="176"/>
      <c r="E11" s="177" t="s">
        <v>142</v>
      </c>
      <c r="F11" s="176"/>
      <c r="G11" s="177" t="s">
        <v>142</v>
      </c>
      <c r="H11" s="176"/>
      <c r="I11" s="177"/>
      <c r="J11" s="178"/>
      <c r="K11" s="178"/>
      <c r="L11" s="178"/>
      <c r="M11" s="178"/>
      <c r="N11" s="177"/>
      <c r="O11" s="41"/>
      <c r="P11" s="177" t="s">
        <v>142</v>
      </c>
      <c r="S11" s="179"/>
    </row>
    <row r="12" spans="1:19">
      <c r="C12" s="177"/>
      <c r="D12" s="176"/>
      <c r="E12" s="177"/>
      <c r="F12" s="176"/>
      <c r="G12" s="177"/>
      <c r="H12" s="176"/>
      <c r="I12" s="177"/>
      <c r="J12" s="178"/>
      <c r="K12" s="178"/>
      <c r="L12" s="178"/>
      <c r="M12" s="178"/>
      <c r="N12" s="178"/>
      <c r="O12" s="41"/>
      <c r="P12" s="177"/>
    </row>
    <row r="13" spans="1:19">
      <c r="C13" s="179"/>
      <c r="D13" s="179"/>
      <c r="E13" s="179"/>
      <c r="F13" s="179"/>
      <c r="G13" s="179"/>
      <c r="H13" s="179"/>
      <c r="I13" s="180"/>
      <c r="J13" s="180"/>
      <c r="K13" s="180"/>
      <c r="L13" s="180"/>
      <c r="M13" s="180"/>
      <c r="N13" s="180"/>
      <c r="O13" s="179"/>
      <c r="P13" s="179"/>
    </row>
    <row r="14" spans="1:19">
      <c r="A14" s="1" t="s">
        <v>169</v>
      </c>
      <c r="C14" s="181">
        <f>330288+146070+48690+8179701+884292+175776+130285+136051+634620+5280343+674570+506581+32625+364800</f>
        <v>17524692</v>
      </c>
      <c r="D14" s="181"/>
      <c r="E14" s="181"/>
      <c r="F14" s="179"/>
      <c r="G14" s="182">
        <v>0</v>
      </c>
      <c r="H14" s="179"/>
      <c r="I14" s="180"/>
      <c r="J14" s="180"/>
      <c r="K14" s="180"/>
      <c r="L14" s="180"/>
      <c r="M14" s="180"/>
      <c r="N14" s="180"/>
      <c r="O14" s="179"/>
      <c r="P14" s="179">
        <f>+N14+I14+G14+E14+C14</f>
        <v>17524692</v>
      </c>
    </row>
    <row r="15" spans="1:19">
      <c r="C15" s="179"/>
      <c r="D15" s="179"/>
      <c r="E15" s="179"/>
      <c r="F15" s="179"/>
      <c r="G15" s="179"/>
      <c r="H15" s="179"/>
      <c r="I15" s="180"/>
      <c r="J15" s="180"/>
      <c r="K15" s="180"/>
      <c r="L15" s="180"/>
      <c r="M15" s="180"/>
      <c r="N15" s="180"/>
      <c r="O15" s="179"/>
      <c r="P15" s="179"/>
    </row>
    <row r="16" spans="1:19">
      <c r="A16" s="1" t="s">
        <v>167</v>
      </c>
      <c r="C16" s="182">
        <v>0</v>
      </c>
      <c r="D16" s="183"/>
      <c r="E16" s="182">
        <v>0</v>
      </c>
      <c r="F16" s="179"/>
      <c r="G16" s="179">
        <v>873889.9923850887</v>
      </c>
      <c r="H16" s="179"/>
      <c r="I16" s="180"/>
      <c r="J16" s="180"/>
      <c r="K16" s="180"/>
      <c r="L16" s="180"/>
      <c r="M16" s="180"/>
      <c r="N16" s="180"/>
      <c r="O16" s="179"/>
      <c r="P16" s="179">
        <f>+N16+L16+I16+G16+E16+C16</f>
        <v>873889.9923850887</v>
      </c>
    </row>
    <row r="17" spans="1:17">
      <c r="C17" s="179"/>
      <c r="D17" s="179"/>
      <c r="E17" s="179"/>
      <c r="F17" s="179"/>
      <c r="G17" s="179"/>
      <c r="H17" s="179"/>
      <c r="I17" s="180"/>
      <c r="J17" s="180"/>
      <c r="K17" s="180"/>
      <c r="L17" s="180"/>
      <c r="M17" s="180"/>
      <c r="N17" s="180"/>
      <c r="O17" s="179"/>
      <c r="P17" s="179"/>
    </row>
    <row r="18" spans="1:17">
      <c r="A18" s="1" t="s">
        <v>166</v>
      </c>
      <c r="C18" s="179">
        <v>0</v>
      </c>
      <c r="D18" s="179"/>
      <c r="E18" s="263">
        <f>1393983+880126+55968</f>
        <v>2330077</v>
      </c>
      <c r="F18" s="179"/>
      <c r="G18" s="182">
        <v>0</v>
      </c>
      <c r="H18" s="179"/>
      <c r="I18" s="184"/>
      <c r="J18" s="180"/>
      <c r="K18" s="180"/>
      <c r="L18" s="180"/>
      <c r="M18" s="180"/>
      <c r="N18" s="180"/>
      <c r="O18" s="179"/>
      <c r="P18" s="179">
        <f>+E18</f>
        <v>2330077</v>
      </c>
    </row>
    <row r="19" spans="1:17">
      <c r="C19" s="179"/>
      <c r="D19" s="179"/>
      <c r="E19" s="179"/>
      <c r="F19" s="179"/>
      <c r="G19" s="179"/>
      <c r="H19" s="179"/>
      <c r="I19" s="180"/>
      <c r="J19" s="180"/>
      <c r="K19" s="180"/>
      <c r="L19" s="180"/>
      <c r="M19" s="180"/>
      <c r="N19" s="180"/>
      <c r="O19" s="179"/>
      <c r="P19" s="179"/>
    </row>
    <row r="20" spans="1:17">
      <c r="A20" s="1" t="s">
        <v>170</v>
      </c>
      <c r="C20" s="185">
        <v>0</v>
      </c>
      <c r="D20" s="179"/>
      <c r="E20" s="185">
        <v>0</v>
      </c>
      <c r="F20" s="179"/>
      <c r="G20" s="185">
        <v>0</v>
      </c>
      <c r="H20" s="179"/>
      <c r="I20" s="180"/>
      <c r="J20" s="180"/>
      <c r="K20" s="180"/>
      <c r="L20" s="180"/>
      <c r="M20" s="180"/>
      <c r="N20" s="180"/>
      <c r="O20" s="179"/>
      <c r="P20" s="185">
        <f>+N20+L20+I20+G20+E20+C20</f>
        <v>0</v>
      </c>
    </row>
    <row r="21" spans="1:17">
      <c r="C21" s="179"/>
      <c r="D21" s="179"/>
      <c r="E21" s="179"/>
      <c r="F21" s="179"/>
      <c r="G21" s="179"/>
      <c r="H21" s="179"/>
      <c r="I21" s="180"/>
      <c r="J21" s="180"/>
      <c r="K21" s="180"/>
      <c r="L21" s="180"/>
      <c r="M21" s="180"/>
      <c r="N21" s="180"/>
      <c r="O21" s="179"/>
      <c r="P21" s="179"/>
    </row>
    <row r="22" spans="1:17">
      <c r="C22" s="179"/>
      <c r="D22" s="179"/>
      <c r="E22" s="179"/>
      <c r="F22" s="179"/>
      <c r="G22" s="179"/>
      <c r="H22" s="179"/>
      <c r="I22" s="180"/>
      <c r="J22" s="180"/>
      <c r="K22" s="180"/>
      <c r="L22" s="180"/>
      <c r="M22" s="180"/>
      <c r="N22" s="180"/>
      <c r="O22" s="179"/>
      <c r="P22" s="179"/>
    </row>
    <row r="23" spans="1:17">
      <c r="A23" s="186" t="s">
        <v>171</v>
      </c>
      <c r="C23" s="179">
        <f>+C20+C18+C16+C14</f>
        <v>17524692</v>
      </c>
      <c r="D23" s="179"/>
      <c r="E23" s="179">
        <f>+E18</f>
        <v>2330077</v>
      </c>
      <c r="F23" s="179"/>
      <c r="G23" s="179">
        <f>+G20+G18+G16+G14</f>
        <v>873889.9923850887</v>
      </c>
      <c r="H23" s="179"/>
      <c r="I23" s="180"/>
      <c r="J23" s="180"/>
      <c r="K23" s="180"/>
      <c r="L23" s="180"/>
      <c r="M23" s="180"/>
      <c r="N23" s="180"/>
      <c r="O23" s="179"/>
      <c r="P23" s="179">
        <f>+P20+P18+P16+P14</f>
        <v>20728658.992385089</v>
      </c>
    </row>
    <row r="24" spans="1:17">
      <c r="C24" s="179"/>
      <c r="D24" s="179"/>
      <c r="E24" s="179"/>
      <c r="F24" s="179"/>
      <c r="G24" s="179"/>
      <c r="H24" s="179"/>
      <c r="I24" s="180"/>
      <c r="J24" s="180"/>
      <c r="K24" s="180"/>
      <c r="L24" s="180"/>
      <c r="M24" s="180"/>
      <c r="N24" s="180"/>
      <c r="O24" s="179"/>
      <c r="P24" s="179"/>
    </row>
    <row r="25" spans="1:17">
      <c r="C25" s="187"/>
      <c r="D25" s="187"/>
      <c r="E25" s="187"/>
      <c r="F25" s="187"/>
      <c r="G25" s="187"/>
      <c r="H25" s="187"/>
      <c r="I25" s="188"/>
      <c r="J25" s="188"/>
      <c r="K25" s="188"/>
      <c r="L25" s="180"/>
      <c r="M25" s="188"/>
      <c r="N25" s="188"/>
      <c r="O25" s="187"/>
      <c r="P25" s="179"/>
    </row>
    <row r="26" spans="1:17">
      <c r="C26" s="179"/>
      <c r="D26" s="179"/>
      <c r="E26" s="179"/>
      <c r="F26" s="179"/>
      <c r="G26" s="179"/>
      <c r="H26" s="179"/>
      <c r="I26" s="180"/>
      <c r="J26" s="180"/>
      <c r="K26" s="180"/>
      <c r="L26" s="180"/>
      <c r="M26" s="180"/>
      <c r="N26" s="180"/>
      <c r="O26" s="179"/>
      <c r="P26" s="179"/>
    </row>
    <row r="27" spans="1:17">
      <c r="C27" s="179"/>
      <c r="D27" s="179"/>
      <c r="E27" s="179"/>
      <c r="F27" s="179"/>
      <c r="G27" s="179"/>
      <c r="H27" s="179"/>
      <c r="I27" s="180"/>
      <c r="J27" s="180"/>
      <c r="K27" s="180"/>
      <c r="L27" s="180"/>
      <c r="M27" s="180"/>
      <c r="N27" s="180"/>
      <c r="O27" s="179"/>
      <c r="P27" s="179"/>
      <c r="Q27" s="189"/>
    </row>
    <row r="28" spans="1:17">
      <c r="C28" s="190"/>
      <c r="D28" s="190"/>
      <c r="E28" s="190"/>
      <c r="F28" s="179"/>
      <c r="G28" s="179"/>
      <c r="H28" s="179"/>
      <c r="I28" s="180"/>
      <c r="J28" s="180"/>
      <c r="K28" s="180"/>
      <c r="L28" s="180"/>
      <c r="M28" s="180"/>
      <c r="N28" s="180"/>
      <c r="O28" s="179"/>
      <c r="P28" s="179"/>
    </row>
    <row r="29" spans="1:17">
      <c r="A29" s="1" t="s">
        <v>172</v>
      </c>
      <c r="C29" s="179">
        <v>-99023.073842210608</v>
      </c>
      <c r="D29" s="179"/>
      <c r="E29" s="179">
        <v>0</v>
      </c>
      <c r="F29" s="179"/>
      <c r="G29" s="179">
        <v>0</v>
      </c>
      <c r="H29" s="179"/>
      <c r="I29" s="180"/>
      <c r="J29" s="180"/>
      <c r="K29" s="180"/>
      <c r="L29" s="180"/>
      <c r="M29" s="191"/>
      <c r="N29" s="191"/>
      <c r="O29" s="179"/>
      <c r="P29" s="179">
        <f>SUM(C29:O29)</f>
        <v>-99023.073842210608</v>
      </c>
    </row>
    <row r="30" spans="1:17">
      <c r="C30" s="179"/>
      <c r="D30" s="179"/>
      <c r="E30" s="179"/>
      <c r="F30" s="179"/>
      <c r="G30" s="179"/>
      <c r="H30" s="179"/>
      <c r="I30" s="180"/>
      <c r="J30" s="180"/>
      <c r="K30" s="180"/>
      <c r="L30" s="180"/>
      <c r="M30" s="180"/>
      <c r="N30" s="180"/>
      <c r="O30" s="179"/>
      <c r="P30" s="179"/>
    </row>
    <row r="31" spans="1:17">
      <c r="A31" s="1" t="s">
        <v>173</v>
      </c>
      <c r="C31" s="192">
        <f>-208777-99180</f>
        <v>-307957</v>
      </c>
      <c r="D31" s="192"/>
      <c r="E31" s="192"/>
      <c r="F31" s="179"/>
      <c r="G31" s="192"/>
      <c r="H31" s="179"/>
      <c r="I31" s="191"/>
      <c r="J31" s="180"/>
      <c r="K31" s="180"/>
      <c r="L31" s="180"/>
      <c r="M31" s="191"/>
      <c r="N31" s="191"/>
      <c r="O31" s="179"/>
      <c r="P31" s="179">
        <f>+N31+I31+G31+E31+C31</f>
        <v>-307957</v>
      </c>
      <c r="Q31" s="189"/>
    </row>
    <row r="32" spans="1:17">
      <c r="C32" s="179" t="s">
        <v>174</v>
      </c>
      <c r="D32" s="179"/>
      <c r="E32" s="179"/>
      <c r="F32" s="179"/>
      <c r="G32" s="179"/>
      <c r="H32" s="179"/>
      <c r="I32" s="180"/>
      <c r="J32" s="180"/>
      <c r="K32" s="180"/>
      <c r="L32" s="180"/>
      <c r="M32" s="180"/>
      <c r="N32" s="180"/>
      <c r="O32" s="179"/>
      <c r="P32" s="179"/>
    </row>
    <row r="33" spans="1:17">
      <c r="A33" s="1" t="s">
        <v>175</v>
      </c>
      <c r="C33" s="185">
        <f>0.1*C23</f>
        <v>1752469.2000000002</v>
      </c>
      <c r="D33" s="179"/>
      <c r="E33" s="185">
        <f>0.1*E23</f>
        <v>233007.7</v>
      </c>
      <c r="F33" s="179"/>
      <c r="G33" s="185">
        <f>0.1*G23</f>
        <v>87388.99923850887</v>
      </c>
      <c r="H33" s="179"/>
      <c r="I33" s="180"/>
      <c r="J33" s="180"/>
      <c r="K33" s="180"/>
      <c r="L33" s="180"/>
      <c r="M33" s="180"/>
      <c r="N33" s="180"/>
      <c r="O33" s="179"/>
      <c r="P33" s="193">
        <f>+N33+I33+G33+E33+C33</f>
        <v>2072865.8992385091</v>
      </c>
    </row>
    <row r="34" spans="1:17">
      <c r="C34" s="179"/>
      <c r="D34" s="179"/>
      <c r="E34" s="179"/>
      <c r="F34" s="179"/>
      <c r="G34" s="179"/>
      <c r="H34" s="179"/>
      <c r="I34" s="180"/>
      <c r="J34" s="180"/>
      <c r="K34" s="180"/>
      <c r="L34" s="180"/>
      <c r="M34" s="180"/>
      <c r="N34" s="180"/>
      <c r="O34" s="179"/>
      <c r="P34" s="179"/>
    </row>
    <row r="35" spans="1:17">
      <c r="C35" s="179"/>
      <c r="D35" s="179"/>
      <c r="E35" s="179"/>
      <c r="F35" s="179"/>
      <c r="G35" s="179"/>
      <c r="H35" s="179"/>
      <c r="I35" s="180"/>
      <c r="J35" s="180"/>
      <c r="K35" s="180"/>
      <c r="L35" s="180"/>
      <c r="M35" s="180"/>
      <c r="N35" s="180"/>
      <c r="O35" s="179"/>
      <c r="P35" s="179"/>
    </row>
    <row r="36" spans="1:17">
      <c r="C36" s="192"/>
      <c r="D36" s="192"/>
      <c r="E36" s="192"/>
      <c r="F36" s="179"/>
      <c r="G36" s="179"/>
      <c r="H36" s="179"/>
      <c r="I36" s="180"/>
      <c r="J36" s="180"/>
      <c r="K36" s="180"/>
      <c r="L36" s="180"/>
      <c r="M36" s="180"/>
      <c r="N36" s="180"/>
      <c r="O36" s="179"/>
      <c r="P36" s="179"/>
    </row>
    <row r="37" spans="1:17" ht="13.5" thickBot="1">
      <c r="A37" s="186" t="s">
        <v>176</v>
      </c>
      <c r="C37" s="194">
        <f>+C23+C31+C33</f>
        <v>18969204.199999999</v>
      </c>
      <c r="D37" s="194"/>
      <c r="E37" s="194">
        <f>+E23+E31+E33</f>
        <v>2563084.7000000002</v>
      </c>
      <c r="F37" s="194"/>
      <c r="G37" s="194">
        <f>+G23+G31+G33</f>
        <v>961278.99162359757</v>
      </c>
      <c r="H37" s="194"/>
      <c r="I37" s="191"/>
      <c r="J37" s="191"/>
      <c r="K37" s="191"/>
      <c r="L37" s="191"/>
      <c r="M37" s="191"/>
      <c r="N37" s="191"/>
      <c r="O37" s="192"/>
      <c r="P37" s="194">
        <f>+P14+P16+P18+P20+P31+P33</f>
        <v>22493567.891623598</v>
      </c>
      <c r="Q37" s="195"/>
    </row>
    <row r="38" spans="1:17" ht="13.5" thickTop="1">
      <c r="A38" s="1" t="s">
        <v>177</v>
      </c>
      <c r="C38" s="192">
        <f>+C23+C29+C31+C33</f>
        <v>18870181.12615779</v>
      </c>
      <c r="D38" s="192"/>
      <c r="E38" s="192">
        <f>+E23+E29+E31+E33</f>
        <v>2563084.7000000002</v>
      </c>
      <c r="F38" s="192"/>
      <c r="G38" s="192">
        <f>+G23+G29+G31+G33</f>
        <v>961278.99162359757</v>
      </c>
      <c r="H38" s="192"/>
      <c r="I38" s="191"/>
      <c r="J38" s="191"/>
      <c r="K38" s="191"/>
      <c r="L38" s="191"/>
      <c r="M38" s="191"/>
      <c r="N38" s="191"/>
      <c r="O38" s="192"/>
      <c r="P38" s="179">
        <f>+N37+I37+G37+E37+C38</f>
        <v>22394544.817781389</v>
      </c>
    </row>
    <row r="39" spans="1:17">
      <c r="C39" s="196"/>
      <c r="D39" s="196"/>
      <c r="E39" s="196"/>
      <c r="I39" s="99"/>
      <c r="J39" s="99"/>
      <c r="K39" s="99"/>
      <c r="L39" s="99"/>
      <c r="M39" s="99"/>
      <c r="N39" s="99"/>
      <c r="P39" s="197"/>
    </row>
    <row r="40" spans="1:17">
      <c r="A40" s="1" t="s">
        <v>178</v>
      </c>
      <c r="C40" s="196"/>
      <c r="D40" s="196"/>
      <c r="E40" s="196"/>
      <c r="I40" s="99"/>
      <c r="J40" s="99"/>
      <c r="K40" s="99"/>
      <c r="L40" s="198"/>
      <c r="M40" s="99"/>
      <c r="N40" s="198"/>
    </row>
    <row r="41" spans="1:17">
      <c r="C41" s="189"/>
      <c r="I41" s="179"/>
      <c r="L41" s="199"/>
    </row>
    <row r="42" spans="1:17">
      <c r="G42" s="179"/>
    </row>
  </sheetData>
  <mergeCells count="3">
    <mergeCell ref="A6:P6"/>
    <mergeCell ref="A7:P7"/>
    <mergeCell ref="A8:P8"/>
  </mergeCells>
  <phoneticPr fontId="34" type="noConversion"/>
  <pageMargins left="0.75" right="0.75" top="1" bottom="1" header="0.5" footer="0.5"/>
  <pageSetup scale="93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topLeftCell="B1" zoomScale="75" workbookViewId="0">
      <selection activeCell="M16" sqref="M16"/>
    </sheetView>
  </sheetViews>
  <sheetFormatPr defaultRowHeight="12.75"/>
  <cols>
    <col min="1" max="1" width="21.7109375" style="200" customWidth="1"/>
    <col min="2" max="2" width="17.7109375" style="200" customWidth="1"/>
    <col min="3" max="3" width="14" style="200" customWidth="1"/>
    <col min="4" max="4" width="14.5703125" style="200" bestFit="1" customWidth="1"/>
    <col min="5" max="5" width="17.28515625" style="200" customWidth="1"/>
    <col min="6" max="6" width="1.42578125" style="200" customWidth="1"/>
    <col min="7" max="7" width="13.7109375" style="200" customWidth="1"/>
    <col min="8" max="8" width="2" style="200" customWidth="1"/>
    <col min="9" max="9" width="14.140625" style="200" customWidth="1"/>
    <col min="10" max="10" width="19.28515625" style="200" customWidth="1"/>
    <col min="11" max="11" width="2.140625" style="200" customWidth="1"/>
    <col min="12" max="12" width="1.28515625" style="200" customWidth="1"/>
    <col min="13" max="13" width="16.42578125" style="200" customWidth="1"/>
    <col min="14" max="14" width="17.28515625" style="200" customWidth="1"/>
    <col min="15" max="15" width="16.5703125" style="200" customWidth="1"/>
    <col min="16" max="16" width="1.85546875" style="200" customWidth="1"/>
    <col min="17" max="17" width="16" style="200" customWidth="1"/>
    <col min="18" max="16384" width="9.140625" style="200"/>
  </cols>
  <sheetData>
    <row r="1" spans="1:17">
      <c r="P1" s="201"/>
    </row>
    <row r="2" spans="1:17">
      <c r="P2" s="201"/>
    </row>
    <row r="3" spans="1:17" ht="18">
      <c r="H3" s="202"/>
      <c r="I3" s="202"/>
      <c r="J3" s="201"/>
      <c r="O3" s="202" t="s">
        <v>179</v>
      </c>
      <c r="P3" s="203"/>
    </row>
    <row r="4" spans="1:17" ht="18">
      <c r="H4" s="202"/>
      <c r="I4" s="202"/>
      <c r="J4" s="201"/>
      <c r="O4" s="202" t="s">
        <v>233</v>
      </c>
      <c r="P4" s="203"/>
    </row>
    <row r="5" spans="1:17" ht="15">
      <c r="H5" s="204"/>
      <c r="I5" s="204"/>
      <c r="J5" s="201"/>
    </row>
    <row r="6" spans="1:17" ht="23.25">
      <c r="A6" s="205"/>
      <c r="B6" s="309" t="s">
        <v>231</v>
      </c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9"/>
    </row>
    <row r="7" spans="1:17" ht="15.75">
      <c r="A7" s="206"/>
      <c r="B7" s="310" t="s">
        <v>0</v>
      </c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</row>
    <row r="8" spans="1:17" ht="15.75">
      <c r="A8" s="206" t="s">
        <v>180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</row>
    <row r="9" spans="1:17" ht="15.75">
      <c r="A9" s="207"/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O9" s="207"/>
      <c r="P9" s="207"/>
      <c r="Q9" s="207"/>
    </row>
    <row r="10" spans="1:17" ht="15.75" customHeight="1">
      <c r="G10" s="311" t="s">
        <v>181</v>
      </c>
      <c r="H10" s="312"/>
      <c r="I10" s="312"/>
      <c r="J10" s="313"/>
      <c r="K10" s="208"/>
      <c r="L10" s="209" t="s">
        <v>182</v>
      </c>
      <c r="M10" s="210" t="s">
        <v>182</v>
      </c>
      <c r="N10" s="211"/>
      <c r="O10" s="211"/>
      <c r="P10" s="211"/>
      <c r="Q10" s="212"/>
    </row>
    <row r="11" spans="1:17">
      <c r="B11" s="213"/>
      <c r="C11" s="213"/>
      <c r="D11" s="214" t="s">
        <v>183</v>
      </c>
      <c r="E11" s="213" t="s">
        <v>27</v>
      </c>
      <c r="F11" s="213"/>
      <c r="G11" s="213"/>
      <c r="H11" s="213"/>
      <c r="I11" s="213"/>
      <c r="J11" s="213"/>
      <c r="K11" s="213"/>
      <c r="L11" s="215" t="s">
        <v>184</v>
      </c>
      <c r="M11" s="213"/>
      <c r="N11" s="213"/>
      <c r="O11" s="213" t="s">
        <v>185</v>
      </c>
      <c r="P11" s="213"/>
      <c r="Q11" s="213" t="s">
        <v>186</v>
      </c>
    </row>
    <row r="12" spans="1:17">
      <c r="B12" s="213"/>
      <c r="C12" s="213" t="s">
        <v>187</v>
      </c>
      <c r="D12" s="214" t="s">
        <v>188</v>
      </c>
      <c r="E12" s="213" t="s">
        <v>189</v>
      </c>
      <c r="F12" s="213"/>
      <c r="G12" s="213" t="s">
        <v>132</v>
      </c>
      <c r="H12" s="215" t="s">
        <v>190</v>
      </c>
      <c r="I12" s="213"/>
      <c r="K12" s="213"/>
      <c r="L12" s="215" t="s">
        <v>191</v>
      </c>
      <c r="M12" s="213" t="s">
        <v>192</v>
      </c>
      <c r="N12" s="213" t="s">
        <v>193</v>
      </c>
      <c r="O12" s="213" t="s">
        <v>194</v>
      </c>
      <c r="P12" s="214"/>
      <c r="Q12" s="213" t="s">
        <v>194</v>
      </c>
    </row>
    <row r="13" spans="1:17" ht="13.5" thickBot="1">
      <c r="A13" s="216" t="s">
        <v>164</v>
      </c>
      <c r="B13" s="216" t="s">
        <v>195</v>
      </c>
      <c r="C13" s="216" t="s">
        <v>196</v>
      </c>
      <c r="D13" s="216" t="s">
        <v>195</v>
      </c>
      <c r="E13" s="216" t="s">
        <v>197</v>
      </c>
      <c r="F13" s="216"/>
      <c r="G13" s="216" t="s">
        <v>198</v>
      </c>
      <c r="H13" s="217" t="s">
        <v>199</v>
      </c>
      <c r="I13" s="216" t="s">
        <v>200</v>
      </c>
      <c r="J13" s="216" t="s">
        <v>201</v>
      </c>
      <c r="K13" s="218"/>
      <c r="L13" s="219"/>
      <c r="M13" s="216" t="s">
        <v>191</v>
      </c>
      <c r="N13" s="216" t="s">
        <v>197</v>
      </c>
      <c r="O13" s="220" t="s">
        <v>197</v>
      </c>
      <c r="P13" s="216"/>
      <c r="Q13" s="216" t="s">
        <v>197</v>
      </c>
    </row>
    <row r="14" spans="1:17">
      <c r="B14" s="213" t="s">
        <v>142</v>
      </c>
      <c r="C14" s="213" t="s">
        <v>142</v>
      </c>
      <c r="E14" s="213" t="s">
        <v>142</v>
      </c>
      <c r="F14" s="213"/>
      <c r="G14" s="213" t="s">
        <v>142</v>
      </c>
      <c r="H14" s="215"/>
      <c r="I14" s="213"/>
      <c r="J14" s="213" t="s">
        <v>142</v>
      </c>
      <c r="K14" s="213"/>
      <c r="L14" s="215"/>
      <c r="M14" s="213" t="s">
        <v>142</v>
      </c>
      <c r="N14" s="213" t="s">
        <v>142</v>
      </c>
      <c r="O14" s="213" t="s">
        <v>142</v>
      </c>
      <c r="P14" s="213"/>
      <c r="Q14" s="213" t="s">
        <v>142</v>
      </c>
    </row>
    <row r="15" spans="1:17">
      <c r="B15" s="213"/>
      <c r="C15" s="213"/>
      <c r="E15" s="213"/>
      <c r="F15" s="213"/>
      <c r="G15" s="213"/>
      <c r="H15" s="215"/>
      <c r="I15" s="213"/>
      <c r="J15" s="213"/>
      <c r="K15" s="213"/>
      <c r="L15" s="215"/>
      <c r="M15" s="213"/>
      <c r="N15" s="213"/>
      <c r="O15" s="213"/>
      <c r="P15" s="213"/>
      <c r="Q15" s="213"/>
    </row>
    <row r="16" spans="1:17">
      <c r="A16" s="200" t="s">
        <v>147</v>
      </c>
      <c r="B16" s="221">
        <f>+B28+B29</f>
        <v>69014060</v>
      </c>
      <c r="C16" s="196">
        <v>20000000</v>
      </c>
      <c r="D16" s="222">
        <f>+C16/B16</f>
        <v>0.28979602127450549</v>
      </c>
      <c r="E16" s="223">
        <f>+B16-C16</f>
        <v>49014060</v>
      </c>
      <c r="F16" s="223"/>
      <c r="G16" s="223">
        <f>+'Sch 15'!P31</f>
        <v>-307957</v>
      </c>
      <c r="H16" s="224">
        <v>0</v>
      </c>
      <c r="I16" s="196">
        <f>+'Sch 15'!P33</f>
        <v>2072865.8992385091</v>
      </c>
      <c r="J16" s="223">
        <f>+'Sch 15'!P14</f>
        <v>17524692</v>
      </c>
      <c r="K16" s="196"/>
      <c r="L16" s="224">
        <f>+H16*E16/B16</f>
        <v>0</v>
      </c>
      <c r="M16" s="196">
        <f>+G16*E16/B16</f>
        <v>-218712.2866763671</v>
      </c>
      <c r="N16" s="196">
        <f>(+J16+I16)*E16/B16</f>
        <v>13918263.593342433</v>
      </c>
      <c r="O16" s="223">
        <f>+N16+M16</f>
        <v>13699551.306666065</v>
      </c>
      <c r="Q16" s="223">
        <f t="shared" ref="Q16:Q21" si="0">+O16</f>
        <v>13699551.306666065</v>
      </c>
    </row>
    <row r="17" spans="1:17">
      <c r="A17" s="200" t="s">
        <v>167</v>
      </c>
      <c r="B17" s="225">
        <f>+B31+B32</f>
        <v>14056939</v>
      </c>
      <c r="C17" s="196">
        <v>10000000</v>
      </c>
      <c r="D17" s="226">
        <f>+C17/B17</f>
        <v>0.71139243045729939</v>
      </c>
      <c r="E17" s="223">
        <f>+B17-C17</f>
        <v>4056939</v>
      </c>
      <c r="F17" s="223"/>
      <c r="G17" s="223"/>
      <c r="H17" s="224"/>
      <c r="I17" s="196"/>
      <c r="J17" s="196">
        <f>+'Sch 15'!P16</f>
        <v>873889.9923850887</v>
      </c>
      <c r="K17" s="196"/>
      <c r="L17" s="224"/>
      <c r="M17" s="196">
        <f>+G17*E17/B17</f>
        <v>0</v>
      </c>
      <c r="N17" s="196">
        <f>+J17*E17/B17</f>
        <v>252211.26674994957</v>
      </c>
      <c r="O17" s="223">
        <f>+N17+M17</f>
        <v>252211.26674994957</v>
      </c>
      <c r="Q17" s="223">
        <f t="shared" si="0"/>
        <v>252211.26674994957</v>
      </c>
    </row>
    <row r="18" spans="1:17">
      <c r="A18" s="200" t="s">
        <v>166</v>
      </c>
      <c r="B18" s="221">
        <f>+B34+B35</f>
        <v>4561265</v>
      </c>
      <c r="C18" s="196">
        <v>3500000</v>
      </c>
      <c r="D18" s="226">
        <f>+C18/B18</f>
        <v>0.7673309926084102</v>
      </c>
      <c r="E18" s="223">
        <f>+B18-C18</f>
        <v>1061265</v>
      </c>
      <c r="F18" s="223"/>
      <c r="G18" s="223"/>
      <c r="H18" s="224"/>
      <c r="I18" s="196"/>
      <c r="J18" s="196">
        <f>+'Sch 15'!P18</f>
        <v>2330077</v>
      </c>
      <c r="K18" s="196"/>
      <c r="L18" s="224"/>
      <c r="M18" s="196">
        <f>+G18*E18/B18</f>
        <v>0</v>
      </c>
      <c r="N18" s="196">
        <f>+J18*E18/B18</f>
        <v>542136.70273597341</v>
      </c>
      <c r="O18" s="223">
        <f>+N18+M18</f>
        <v>542136.70273597341</v>
      </c>
      <c r="Q18" s="223">
        <f t="shared" si="0"/>
        <v>542136.70273597341</v>
      </c>
    </row>
    <row r="19" spans="1:17">
      <c r="A19" s="200" t="s">
        <v>54</v>
      </c>
      <c r="B19" s="221">
        <v>10927</v>
      </c>
      <c r="D19" s="213"/>
      <c r="G19" s="227"/>
      <c r="H19" s="228"/>
      <c r="I19" s="196"/>
      <c r="J19" s="229"/>
      <c r="L19" s="228"/>
      <c r="M19" s="196">
        <v>0</v>
      </c>
      <c r="N19" s="196">
        <f>+J19*E19/B19</f>
        <v>0</v>
      </c>
      <c r="O19" s="223">
        <f>+N19+M19</f>
        <v>0</v>
      </c>
      <c r="Q19" s="223">
        <f t="shared" si="0"/>
        <v>0</v>
      </c>
    </row>
    <row r="20" spans="1:17">
      <c r="A20" s="200" t="s">
        <v>202</v>
      </c>
      <c r="B20" s="221">
        <v>8387096</v>
      </c>
      <c r="D20" s="213"/>
      <c r="H20" s="228"/>
      <c r="L20" s="228"/>
      <c r="M20" s="196">
        <f>+G20*E20/B20</f>
        <v>0</v>
      </c>
      <c r="N20" s="196">
        <f>+J20*E20/B20</f>
        <v>0</v>
      </c>
      <c r="O20" s="223"/>
      <c r="Q20" s="223">
        <f t="shared" si="0"/>
        <v>0</v>
      </c>
    </row>
    <row r="21" spans="1:17">
      <c r="B21" s="221"/>
      <c r="D21" s="213"/>
      <c r="H21" s="228"/>
      <c r="L21" s="228"/>
      <c r="N21" s="196"/>
      <c r="Q21" s="223">
        <f t="shared" si="0"/>
        <v>0</v>
      </c>
    </row>
    <row r="22" spans="1:17">
      <c r="D22" s="213"/>
      <c r="H22" s="228"/>
      <c r="I22" s="196"/>
      <c r="K22" s="196"/>
      <c r="L22" s="224"/>
      <c r="N22" s="196"/>
      <c r="O22" s="223">
        <f>+N22</f>
        <v>0</v>
      </c>
      <c r="P22" s="196"/>
      <c r="Q22" s="223">
        <f>O22</f>
        <v>0</v>
      </c>
    </row>
    <row r="23" spans="1:17">
      <c r="B23" s="223">
        <f>SUM(B16:B21)</f>
        <v>96030287</v>
      </c>
      <c r="C23" s="223">
        <f>SUM(C16:C21)</f>
        <v>33500000</v>
      </c>
      <c r="D23" s="226">
        <f>+C23/B23</f>
        <v>0.34884827533630092</v>
      </c>
      <c r="E23" s="223">
        <f>+B23-C23</f>
        <v>62530287</v>
      </c>
      <c r="G23" s="223">
        <f>+G16+G17+G18+G19</f>
        <v>-307957</v>
      </c>
      <c r="H23" s="224">
        <f>+H16</f>
        <v>0</v>
      </c>
      <c r="I23" s="223">
        <f>SUM(I16:I22)</f>
        <v>2072865.8992385091</v>
      </c>
      <c r="J23" s="223">
        <f>SUM(J16:J21)</f>
        <v>20728658.992385089</v>
      </c>
      <c r="L23" s="230">
        <f>SUM(L16:L22)</f>
        <v>0</v>
      </c>
      <c r="M23" s="223">
        <f>SUM(M16:M19)</f>
        <v>-218712.2866763671</v>
      </c>
      <c r="N23" s="223">
        <f>SUM(N16:N19)</f>
        <v>14712611.562828356</v>
      </c>
      <c r="O23" s="223">
        <f>SUM(O16:O19)</f>
        <v>14493899.276151989</v>
      </c>
      <c r="P23" s="223">
        <f>SUM(P16:P19)</f>
        <v>0</v>
      </c>
      <c r="Q23" s="223">
        <f>SUM(Q16:Q19)</f>
        <v>14493899.276151989</v>
      </c>
    </row>
    <row r="24" spans="1:17">
      <c r="A24" s="200" t="s">
        <v>203</v>
      </c>
      <c r="B24" s="196">
        <v>0</v>
      </c>
      <c r="H24" s="228"/>
      <c r="L24" s="228"/>
    </row>
    <row r="25" spans="1:17">
      <c r="B25" s="223">
        <f>SUM(B23:B24)</f>
        <v>96030287</v>
      </c>
      <c r="G25" s="196">
        <v>0</v>
      </c>
      <c r="H25" s="228"/>
      <c r="J25" s="223">
        <f>+J23+I23</f>
        <v>22801524.891623598</v>
      </c>
      <c r="L25" s="228"/>
    </row>
    <row r="26" spans="1:17">
      <c r="L26" s="228"/>
    </row>
    <row r="27" spans="1:17">
      <c r="A27" s="231"/>
      <c r="B27" s="232"/>
      <c r="J27" s="223">
        <f>+J16+I16</f>
        <v>19597557.899238508</v>
      </c>
      <c r="L27" s="228"/>
    </row>
    <row r="28" spans="1:17">
      <c r="A28" s="233" t="s">
        <v>147</v>
      </c>
      <c r="B28" s="234">
        <v>69014060</v>
      </c>
      <c r="D28" s="223">
        <f>SUM(B16:B21)</f>
        <v>96030287</v>
      </c>
      <c r="L28" s="228"/>
    </row>
    <row r="29" spans="1:17">
      <c r="A29" s="233" t="s">
        <v>204</v>
      </c>
      <c r="B29" s="234"/>
      <c r="D29" s="223">
        <f>+B24</f>
        <v>0</v>
      </c>
    </row>
    <row r="30" spans="1:17">
      <c r="A30" s="233"/>
      <c r="B30" s="234"/>
      <c r="D30" s="223">
        <f>+D29+D28</f>
        <v>96030287</v>
      </c>
    </row>
    <row r="31" spans="1:17">
      <c r="A31" s="233" t="s">
        <v>167</v>
      </c>
      <c r="B31" s="234">
        <v>14056939</v>
      </c>
    </row>
    <row r="32" spans="1:17">
      <c r="A32" s="233" t="s">
        <v>204</v>
      </c>
      <c r="B32" s="234"/>
    </row>
    <row r="33" spans="1:2">
      <c r="A33" s="233"/>
      <c r="B33" s="234"/>
    </row>
    <row r="34" spans="1:2">
      <c r="A34" s="233" t="s">
        <v>166</v>
      </c>
      <c r="B34" s="234">
        <v>4561265</v>
      </c>
    </row>
    <row r="35" spans="1:2">
      <c r="A35" s="233" t="s">
        <v>204</v>
      </c>
      <c r="B35" s="234"/>
    </row>
    <row r="36" spans="1:2">
      <c r="A36" s="235"/>
      <c r="B36" s="236"/>
    </row>
    <row r="40" spans="1:2">
      <c r="A40" s="200" t="s">
        <v>205</v>
      </c>
    </row>
  </sheetData>
  <mergeCells count="3">
    <mergeCell ref="B6:Q6"/>
    <mergeCell ref="B7:Q7"/>
    <mergeCell ref="G10:J10"/>
  </mergeCells>
  <phoneticPr fontId="34" type="noConversion"/>
  <pageMargins left="0.75" right="0.75" top="1" bottom="1" header="0.5" footer="0.5"/>
  <pageSetup scale="5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opLeftCell="A11" workbookViewId="0">
      <selection activeCell="J27" sqref="J27"/>
    </sheetView>
  </sheetViews>
  <sheetFormatPr defaultRowHeight="12.75"/>
  <cols>
    <col min="1" max="3" width="9.140625" style="200"/>
    <col min="4" max="4" width="17.42578125" style="200" customWidth="1"/>
    <col min="5" max="5" width="17.5703125" style="200" customWidth="1"/>
    <col min="6" max="6" width="18.7109375" style="200" customWidth="1"/>
    <col min="7" max="7" width="17.140625" style="200" customWidth="1"/>
    <col min="8" max="8" width="17.85546875" style="200" customWidth="1"/>
    <col min="9" max="9" width="16" style="200" customWidth="1"/>
    <col min="10" max="16384" width="9.140625" style="200"/>
  </cols>
  <sheetData>
    <row r="1" spans="1:11">
      <c r="I1" s="201"/>
    </row>
    <row r="2" spans="1:11">
      <c r="I2" s="201"/>
    </row>
    <row r="3" spans="1:11" ht="18">
      <c r="H3" s="202" t="s">
        <v>206</v>
      </c>
      <c r="I3" s="203"/>
    </row>
    <row r="4" spans="1:11" ht="18">
      <c r="H4" s="202" t="s">
        <v>233</v>
      </c>
      <c r="I4" s="203"/>
    </row>
    <row r="5" spans="1:11" ht="15.75">
      <c r="H5" s="237"/>
    </row>
    <row r="6" spans="1:11" ht="18">
      <c r="H6" s="202"/>
      <c r="I6" s="204"/>
    </row>
    <row r="7" spans="1:11" ht="23.25">
      <c r="A7" s="314" t="s">
        <v>231</v>
      </c>
      <c r="B7" s="314"/>
      <c r="C7" s="314"/>
      <c r="D7" s="314"/>
      <c r="E7" s="314"/>
      <c r="F7" s="314"/>
      <c r="G7" s="314"/>
      <c r="H7" s="314"/>
      <c r="I7" s="314"/>
      <c r="J7" s="238"/>
      <c r="K7" s="239"/>
    </row>
    <row r="8" spans="1:11" ht="18">
      <c r="A8" s="315"/>
      <c r="B8" s="315"/>
      <c r="C8" s="315"/>
      <c r="D8" s="315"/>
      <c r="E8" s="315"/>
      <c r="F8" s="315"/>
      <c r="G8" s="315"/>
      <c r="H8" s="315"/>
      <c r="I8" s="315"/>
    </row>
    <row r="9" spans="1:11" ht="18">
      <c r="A9" s="316" t="s">
        <v>207</v>
      </c>
      <c r="B9" s="316"/>
      <c r="C9" s="316"/>
      <c r="D9" s="316"/>
      <c r="E9" s="316"/>
      <c r="F9" s="316"/>
      <c r="G9" s="316"/>
      <c r="H9" s="316"/>
      <c r="I9" s="316"/>
    </row>
    <row r="10" spans="1:11">
      <c r="A10" s="240"/>
      <c r="B10" s="240"/>
      <c r="C10" s="240"/>
      <c r="D10" s="240"/>
      <c r="E10" s="240"/>
      <c r="F10" s="240"/>
      <c r="G10" s="240"/>
      <c r="H10" s="240"/>
      <c r="I10" s="240"/>
    </row>
    <row r="11" spans="1:11" ht="18">
      <c r="B11" s="241" t="s">
        <v>208</v>
      </c>
      <c r="C11" s="241"/>
      <c r="D11" s="241"/>
      <c r="E11" s="241"/>
      <c r="F11" s="241"/>
      <c r="G11" s="241"/>
      <c r="H11" s="241"/>
      <c r="I11" s="242"/>
    </row>
    <row r="14" spans="1:11">
      <c r="B14" s="243"/>
      <c r="C14" s="243"/>
      <c r="D14" s="243"/>
      <c r="E14" s="244" t="s">
        <v>134</v>
      </c>
      <c r="F14" s="244" t="s">
        <v>10</v>
      </c>
      <c r="G14" s="317" t="s">
        <v>209</v>
      </c>
      <c r="H14" s="317"/>
    </row>
    <row r="15" spans="1:11">
      <c r="B15" s="243"/>
      <c r="C15" s="243"/>
      <c r="D15" s="243"/>
      <c r="E15" s="244" t="s">
        <v>210</v>
      </c>
      <c r="F15" s="244" t="s">
        <v>211</v>
      </c>
      <c r="G15" s="244"/>
    </row>
    <row r="16" spans="1:11">
      <c r="B16" s="243"/>
      <c r="C16" s="243"/>
      <c r="D16" s="243"/>
      <c r="E16" s="244" t="s">
        <v>212</v>
      </c>
      <c r="F16" s="244" t="s">
        <v>213</v>
      </c>
      <c r="G16" s="244"/>
    </row>
    <row r="17" spans="2:9" ht="13.5" thickBot="1">
      <c r="B17" s="245" t="s">
        <v>164</v>
      </c>
      <c r="C17" s="245"/>
      <c r="D17" s="245"/>
      <c r="E17" s="246" t="s">
        <v>214</v>
      </c>
      <c r="F17" s="246" t="s">
        <v>215</v>
      </c>
      <c r="G17" s="246" t="s">
        <v>216</v>
      </c>
      <c r="H17" s="246" t="s">
        <v>217</v>
      </c>
    </row>
    <row r="18" spans="2:9">
      <c r="B18" s="243"/>
      <c r="C18" s="243"/>
      <c r="D18" s="243"/>
      <c r="E18" s="244" t="s">
        <v>142</v>
      </c>
      <c r="F18" s="244" t="s">
        <v>102</v>
      </c>
      <c r="G18" s="244" t="s">
        <v>142</v>
      </c>
      <c r="H18" s="244" t="s">
        <v>142</v>
      </c>
    </row>
    <row r="19" spans="2:9">
      <c r="B19" s="243"/>
      <c r="C19" s="243"/>
      <c r="D19" s="243"/>
      <c r="E19" s="243"/>
      <c r="F19" s="243"/>
      <c r="G19" s="243"/>
    </row>
    <row r="20" spans="2:9">
      <c r="B20" s="243"/>
      <c r="C20" s="243"/>
      <c r="D20" s="243"/>
      <c r="E20" s="101"/>
    </row>
    <row r="21" spans="2:9">
      <c r="B21" s="243"/>
      <c r="C21" s="243"/>
      <c r="D21" s="243"/>
      <c r="E21" s="101"/>
      <c r="F21" s="247"/>
      <c r="G21" s="101"/>
      <c r="H21" s="248"/>
    </row>
    <row r="22" spans="2:9">
      <c r="B22" s="243" t="s">
        <v>218</v>
      </c>
      <c r="C22" s="243"/>
      <c r="D22" s="243"/>
      <c r="E22" s="101">
        <v>5300000</v>
      </c>
      <c r="F22" s="247">
        <v>13.8</v>
      </c>
      <c r="G22" s="101">
        <f>+F22*E22</f>
        <v>73140000</v>
      </c>
      <c r="H22" s="248">
        <f>+E22/F22</f>
        <v>384057.97101449274</v>
      </c>
    </row>
    <row r="23" spans="2:9">
      <c r="B23" s="243"/>
      <c r="C23" s="243"/>
      <c r="D23" s="243"/>
      <c r="E23" s="101"/>
      <c r="F23" s="243"/>
      <c r="G23" s="101"/>
      <c r="H23" s="248"/>
    </row>
    <row r="24" spans="2:9">
      <c r="B24" s="243"/>
      <c r="C24" s="243"/>
      <c r="D24" s="243"/>
      <c r="E24" s="101"/>
    </row>
    <row r="25" spans="2:9">
      <c r="B25" s="243"/>
      <c r="C25" s="243"/>
      <c r="D25" s="243"/>
      <c r="E25" s="101"/>
      <c r="F25" s="243"/>
      <c r="G25" s="101"/>
      <c r="H25" s="248"/>
    </row>
    <row r="26" spans="2:9">
      <c r="B26" s="243" t="s">
        <v>219</v>
      </c>
      <c r="C26" s="243"/>
      <c r="D26" s="243"/>
      <c r="E26" s="101">
        <f>+'Sch 16'!Q23</f>
        <v>14493899.276151989</v>
      </c>
      <c r="F26" s="243">
        <v>27</v>
      </c>
      <c r="G26" s="101">
        <f>+F26*E26</f>
        <v>391335280.45610368</v>
      </c>
      <c r="H26" s="248">
        <f>+E26/F26</f>
        <v>536811.0843019255</v>
      </c>
    </row>
    <row r="27" spans="2:9" ht="13.5" thickBot="1">
      <c r="B27" s="243"/>
      <c r="C27" s="243"/>
      <c r="D27" s="243"/>
      <c r="E27" s="101"/>
      <c r="F27" s="243"/>
      <c r="G27" s="243"/>
      <c r="H27" s="248"/>
    </row>
    <row r="28" spans="2:9" ht="13.5" thickBot="1">
      <c r="B28" s="243" t="s">
        <v>220</v>
      </c>
      <c r="C28" s="243"/>
      <c r="D28" s="243"/>
      <c r="E28" s="101">
        <f>+E26+E22</f>
        <v>19793899.276151989</v>
      </c>
      <c r="F28" s="249">
        <f>+G28/E28</f>
        <v>23.465577649761563</v>
      </c>
      <c r="G28" s="248">
        <f>SUM(G21:G27)</f>
        <v>464475280.45610368</v>
      </c>
      <c r="H28" s="248">
        <f>SUM(H21:H27)</f>
        <v>920869.05531641818</v>
      </c>
      <c r="I28" s="250"/>
    </row>
    <row r="29" spans="2:9" ht="13.5" thickBot="1">
      <c r="E29" s="196"/>
    </row>
    <row r="30" spans="2:9" ht="13.5" thickBot="1">
      <c r="B30" s="243" t="s">
        <v>221</v>
      </c>
      <c r="F30" s="251">
        <f>+E28/H28</f>
        <v>21.494803372832028</v>
      </c>
    </row>
  </sheetData>
  <mergeCells count="4">
    <mergeCell ref="A7:I7"/>
    <mergeCell ref="A8:I8"/>
    <mergeCell ref="A9:I9"/>
    <mergeCell ref="G14:H14"/>
  </mergeCells>
  <phoneticPr fontId="34" type="noConversion"/>
  <pageMargins left="0.75" right="0.75" top="1" bottom="1" header="0.5" footer="0.5"/>
  <pageSetup scale="9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opLeftCell="A13" workbookViewId="0">
      <selection activeCell="J16" sqref="J16"/>
    </sheetView>
  </sheetViews>
  <sheetFormatPr defaultRowHeight="12.75"/>
  <cols>
    <col min="1" max="8" width="9.140625" style="200"/>
    <col min="9" max="9" width="18.7109375" style="200" customWidth="1"/>
    <col min="10" max="10" width="28.7109375" style="200" customWidth="1"/>
    <col min="11" max="16384" width="9.140625" style="200"/>
  </cols>
  <sheetData>
    <row r="1" spans="1:11" ht="15.75">
      <c r="I1" s="237"/>
      <c r="J1" s="201"/>
    </row>
    <row r="2" spans="1:11" ht="18">
      <c r="I2" s="237"/>
      <c r="J2" s="202" t="s">
        <v>222</v>
      </c>
    </row>
    <row r="3" spans="1:11" ht="18">
      <c r="I3" s="204"/>
      <c r="J3" s="202" t="s">
        <v>233</v>
      </c>
    </row>
    <row r="4" spans="1:11" ht="15.75">
      <c r="I4" s="237"/>
      <c r="J4" s="203"/>
    </row>
    <row r="7" spans="1:11" ht="23.25">
      <c r="A7" s="314" t="s">
        <v>231</v>
      </c>
      <c r="B7" s="314"/>
      <c r="C7" s="314"/>
      <c r="D7" s="314"/>
      <c r="E7" s="314"/>
      <c r="F7" s="314"/>
      <c r="G7" s="314"/>
      <c r="H7" s="314"/>
      <c r="I7" s="314"/>
      <c r="J7" s="314"/>
      <c r="K7" s="239"/>
    </row>
    <row r="8" spans="1:11" ht="15">
      <c r="A8" s="252"/>
      <c r="B8" s="252"/>
      <c r="C8" s="252"/>
      <c r="D8" s="252"/>
      <c r="E8" s="252"/>
      <c r="F8" s="252"/>
      <c r="G8" s="252"/>
      <c r="H8" s="252"/>
      <c r="I8" s="252"/>
      <c r="J8" s="252"/>
      <c r="K8" s="240"/>
    </row>
    <row r="9" spans="1:11">
      <c r="A9" s="253"/>
      <c r="B9" s="253"/>
      <c r="C9" s="253"/>
      <c r="D9" s="253"/>
      <c r="E9" s="253"/>
      <c r="F9" s="253"/>
      <c r="G9" s="253"/>
      <c r="H9" s="253"/>
      <c r="I9" s="253"/>
      <c r="J9" s="253"/>
      <c r="K9" s="240"/>
    </row>
    <row r="10" spans="1:11" ht="20.25">
      <c r="A10" s="254" t="s">
        <v>223</v>
      </c>
      <c r="B10" s="254"/>
      <c r="C10" s="254"/>
      <c r="D10" s="254"/>
      <c r="E10" s="254"/>
      <c r="F10" s="254"/>
      <c r="G10" s="254"/>
      <c r="H10" s="254"/>
      <c r="I10" s="254"/>
      <c r="J10" s="254"/>
      <c r="K10" s="240"/>
    </row>
    <row r="11" spans="1:11" ht="18">
      <c r="A11" s="255" t="s">
        <v>0</v>
      </c>
      <c r="B11" s="255"/>
      <c r="C11" s="255"/>
      <c r="D11" s="255"/>
      <c r="E11" s="255"/>
      <c r="F11" s="255"/>
      <c r="G11" s="255"/>
      <c r="H11" s="255"/>
      <c r="I11" s="255"/>
      <c r="J11" s="255"/>
      <c r="K11" s="240"/>
    </row>
    <row r="12" spans="1:11">
      <c r="A12" s="201"/>
      <c r="B12" s="201"/>
      <c r="C12" s="201"/>
      <c r="D12" s="201"/>
      <c r="E12" s="201"/>
      <c r="F12" s="201"/>
      <c r="G12" s="201"/>
      <c r="H12" s="201"/>
      <c r="I12" s="201"/>
      <c r="J12" s="201"/>
    </row>
    <row r="13" spans="1:11">
      <c r="A13" s="201"/>
      <c r="B13" s="201"/>
      <c r="C13" s="201"/>
      <c r="D13" s="201"/>
      <c r="E13" s="201"/>
      <c r="F13" s="201"/>
      <c r="G13" s="201"/>
      <c r="H13" s="201"/>
      <c r="I13" s="201"/>
      <c r="J13" s="201"/>
    </row>
    <row r="14" spans="1:11" ht="15.75">
      <c r="A14" s="256">
        <v>1</v>
      </c>
      <c r="B14" s="237" t="s">
        <v>224</v>
      </c>
      <c r="C14" s="201"/>
      <c r="D14" s="201"/>
      <c r="E14" s="201"/>
      <c r="F14" s="201"/>
      <c r="G14" s="201"/>
      <c r="H14" s="201"/>
      <c r="I14" s="201"/>
      <c r="J14" s="257">
        <v>96030287</v>
      </c>
    </row>
    <row r="15" spans="1:11" ht="15.75">
      <c r="A15" s="256"/>
      <c r="B15" s="237"/>
      <c r="C15" s="201"/>
      <c r="D15" s="201"/>
      <c r="E15" s="201"/>
      <c r="F15" s="201"/>
      <c r="G15" s="201"/>
      <c r="H15" s="201"/>
      <c r="I15" s="201"/>
      <c r="J15" s="257"/>
    </row>
    <row r="16" spans="1:11" ht="15.75">
      <c r="A16" s="256">
        <v>2</v>
      </c>
      <c r="B16" s="237" t="s">
        <v>225</v>
      </c>
      <c r="C16" s="201"/>
      <c r="D16" s="201"/>
      <c r="E16" s="201"/>
      <c r="F16" s="201"/>
      <c r="G16" s="201"/>
      <c r="H16" s="201"/>
      <c r="I16" s="201"/>
      <c r="J16" s="257">
        <f>+'Sch 17'!E28</f>
        <v>19793899.276151989</v>
      </c>
    </row>
    <row r="17" spans="1:10" ht="15.75">
      <c r="A17" s="256"/>
      <c r="B17" s="237"/>
      <c r="C17" s="201"/>
      <c r="D17" s="201"/>
      <c r="E17" s="201"/>
      <c r="F17" s="201"/>
      <c r="G17" s="201"/>
      <c r="H17" s="201"/>
      <c r="I17" s="201"/>
      <c r="J17" s="257"/>
    </row>
    <row r="18" spans="1:10" ht="15.75">
      <c r="A18" s="256">
        <v>3</v>
      </c>
      <c r="B18" s="237" t="s">
        <v>226</v>
      </c>
      <c r="C18" s="201"/>
      <c r="D18" s="201"/>
      <c r="E18" s="201"/>
      <c r="F18" s="201"/>
      <c r="G18" s="201"/>
      <c r="H18" s="201"/>
      <c r="I18" s="201"/>
      <c r="J18" s="257">
        <v>0</v>
      </c>
    </row>
    <row r="19" spans="1:10" ht="15.75">
      <c r="A19" s="256"/>
      <c r="B19" s="237"/>
      <c r="C19" s="201"/>
      <c r="D19" s="201"/>
      <c r="E19" s="201"/>
      <c r="F19" s="201"/>
      <c r="G19" s="201"/>
      <c r="H19" s="201"/>
      <c r="I19" s="201"/>
      <c r="J19" s="257"/>
    </row>
    <row r="20" spans="1:10" ht="15.75">
      <c r="A20" s="256">
        <v>4</v>
      </c>
      <c r="B20" s="237" t="s">
        <v>227</v>
      </c>
      <c r="C20" s="201"/>
      <c r="D20" s="201"/>
      <c r="E20" s="201"/>
      <c r="F20" s="201"/>
      <c r="G20" s="201"/>
      <c r="H20" s="201"/>
      <c r="I20" s="201"/>
      <c r="J20" s="257">
        <f>+J16-J18</f>
        <v>19793899.276151989</v>
      </c>
    </row>
    <row r="21" spans="1:10" ht="15.75">
      <c r="A21" s="256"/>
      <c r="B21" s="237"/>
      <c r="C21" s="201"/>
      <c r="D21" s="201"/>
      <c r="E21" s="201"/>
      <c r="F21" s="201"/>
      <c r="G21" s="201"/>
      <c r="H21" s="201"/>
      <c r="I21" s="201"/>
      <c r="J21" s="257"/>
    </row>
    <row r="22" spans="1:10" ht="15.75">
      <c r="A22" s="256">
        <v>5</v>
      </c>
      <c r="B22" s="237" t="s">
        <v>228</v>
      </c>
      <c r="C22" s="201"/>
      <c r="D22" s="201"/>
      <c r="E22" s="201"/>
      <c r="F22" s="201"/>
      <c r="G22" s="201"/>
      <c r="H22" s="201"/>
      <c r="I22" s="201"/>
      <c r="J22" s="258">
        <v>23.765411734717169</v>
      </c>
    </row>
    <row r="23" spans="1:10" ht="15.75">
      <c r="A23" s="256"/>
      <c r="B23" s="237"/>
      <c r="C23" s="201"/>
      <c r="D23" s="201"/>
      <c r="E23" s="201"/>
      <c r="F23" s="201"/>
      <c r="G23" s="201"/>
      <c r="H23" s="201"/>
      <c r="I23" s="201"/>
      <c r="J23" s="257"/>
    </row>
    <row r="24" spans="1:10" ht="15.75">
      <c r="A24" s="256">
        <v>6</v>
      </c>
      <c r="B24" s="237" t="s">
        <v>229</v>
      </c>
      <c r="C24" s="201"/>
      <c r="D24" s="201"/>
      <c r="E24" s="201"/>
      <c r="F24" s="201"/>
      <c r="G24" s="201"/>
      <c r="H24" s="201"/>
      <c r="I24" s="201"/>
      <c r="J24" s="257">
        <f>+J20/J22</f>
        <v>832886.86504162324</v>
      </c>
    </row>
    <row r="25" spans="1:10" ht="15.75">
      <c r="A25" s="256"/>
      <c r="B25" s="237"/>
      <c r="C25" s="201"/>
      <c r="D25" s="201"/>
      <c r="E25" s="201"/>
      <c r="F25" s="201"/>
      <c r="G25" s="201"/>
      <c r="H25" s="201"/>
      <c r="I25" s="201"/>
      <c r="J25" s="257"/>
    </row>
    <row r="26" spans="1:10" ht="15.75">
      <c r="A26" s="256">
        <v>7</v>
      </c>
      <c r="B26" s="237" t="s">
        <v>230</v>
      </c>
      <c r="C26" s="201"/>
      <c r="D26" s="201"/>
      <c r="E26" s="201"/>
      <c r="F26" s="201"/>
      <c r="G26" s="201"/>
      <c r="H26" s="201"/>
      <c r="I26" s="201"/>
      <c r="J26" s="259">
        <f>+J24/J14</f>
        <v>8.6731685498516037E-3</v>
      </c>
    </row>
    <row r="27" spans="1:10">
      <c r="A27" s="201"/>
      <c r="B27" s="201"/>
      <c r="C27" s="201"/>
      <c r="D27" s="201"/>
      <c r="E27" s="201"/>
      <c r="F27" s="201"/>
      <c r="G27" s="201"/>
      <c r="H27" s="201"/>
      <c r="I27" s="201"/>
      <c r="J27" s="201"/>
    </row>
    <row r="28" spans="1:10">
      <c r="A28" s="201"/>
      <c r="B28" s="201"/>
      <c r="C28" s="201"/>
      <c r="D28" s="201"/>
      <c r="E28" s="201"/>
      <c r="F28" s="201"/>
      <c r="G28" s="201"/>
      <c r="H28" s="201"/>
      <c r="I28" s="201"/>
      <c r="J28" s="201"/>
    </row>
  </sheetData>
  <mergeCells count="1">
    <mergeCell ref="A7:J7"/>
  </mergeCells>
  <phoneticPr fontId="34" type="noConversion"/>
  <pageMargins left="0.75" right="0.75" top="1" bottom="1" header="0.5" footer="0.5"/>
  <pageSetup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14" sqref="O14"/>
    </sheetView>
  </sheetViews>
  <sheetFormatPr defaultRowHeight="15"/>
  <sheetData/>
  <pageMargins left="0.25" right="0.25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5"/>
  <sheetViews>
    <sheetView topLeftCell="I27" workbookViewId="0">
      <selection activeCell="N1" sqref="N1"/>
    </sheetView>
  </sheetViews>
  <sheetFormatPr defaultRowHeight="15"/>
  <cols>
    <col min="2" max="2" width="4.28515625" customWidth="1"/>
    <col min="3" max="3" width="31.140625" customWidth="1"/>
    <col min="4" max="4" width="11.85546875" customWidth="1"/>
    <col min="5" max="5" width="11" customWidth="1"/>
    <col min="7" max="7" width="11.85546875" bestFit="1" customWidth="1"/>
    <col min="10" max="10" width="3" customWidth="1"/>
    <col min="12" max="12" width="11.85546875" bestFit="1" customWidth="1"/>
    <col min="15" max="15" width="3" customWidth="1"/>
    <col min="17" max="17" width="11.85546875" bestFit="1" customWidth="1"/>
    <col min="20" max="20" width="3" customWidth="1"/>
    <col min="22" max="22" width="11.85546875" bestFit="1" customWidth="1"/>
  </cols>
  <sheetData>
    <row r="1" spans="1:27" ht="21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3" t="s">
        <v>88</v>
      </c>
      <c r="W1" s="84"/>
      <c r="X1" s="84"/>
      <c r="Y1" s="84"/>
      <c r="Z1" s="82"/>
      <c r="AA1" s="82"/>
    </row>
    <row r="2" spans="1:27" ht="2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3" t="s">
        <v>233</v>
      </c>
      <c r="W2" s="84"/>
      <c r="X2" s="84"/>
      <c r="Y2" s="84"/>
      <c r="Z2" s="82"/>
      <c r="AA2" s="82"/>
    </row>
    <row r="3" spans="1:27" ht="18">
      <c r="A3" s="82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85"/>
      <c r="W3" s="59"/>
      <c r="X3" s="59"/>
      <c r="Y3" s="59"/>
      <c r="Z3" s="59"/>
      <c r="AA3" s="82"/>
    </row>
    <row r="4" spans="1:27" ht="26.25">
      <c r="A4" s="82"/>
      <c r="B4" s="59"/>
      <c r="C4" s="264" t="s">
        <v>67</v>
      </c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59"/>
      <c r="AA4" s="82"/>
    </row>
    <row r="5" spans="1:27" ht="15.75" thickBot="1">
      <c r="A5" s="82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82"/>
    </row>
    <row r="6" spans="1:27">
      <c r="A6" s="82"/>
      <c r="B6" s="59"/>
      <c r="C6" s="62"/>
      <c r="D6" s="64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82"/>
    </row>
    <row r="7" spans="1:27">
      <c r="A7" s="82"/>
      <c r="B7" s="59"/>
      <c r="C7" s="65"/>
      <c r="D7" s="66" t="s">
        <v>68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82"/>
    </row>
    <row r="8" spans="1:27">
      <c r="A8" s="82"/>
      <c r="B8" s="59"/>
      <c r="C8" s="65"/>
      <c r="D8" s="66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82"/>
    </row>
    <row r="9" spans="1:27">
      <c r="A9" s="82"/>
      <c r="B9" s="59"/>
      <c r="C9" s="65"/>
      <c r="D9" s="66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82"/>
    </row>
    <row r="10" spans="1:27">
      <c r="A10" s="82"/>
      <c r="B10" s="59"/>
      <c r="C10" s="65"/>
      <c r="D10" s="66" t="s">
        <v>69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82"/>
    </row>
    <row r="11" spans="1:27">
      <c r="A11" s="82"/>
      <c r="B11" s="59"/>
      <c r="C11" s="65"/>
      <c r="D11" s="66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82"/>
    </row>
    <row r="12" spans="1:27">
      <c r="A12" s="82"/>
      <c r="B12" s="59"/>
      <c r="C12" s="65"/>
      <c r="D12" s="66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82"/>
    </row>
    <row r="13" spans="1:27">
      <c r="A13" s="82"/>
      <c r="B13" s="59"/>
      <c r="C13" s="65"/>
      <c r="D13" s="66" t="s">
        <v>70</v>
      </c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82"/>
    </row>
    <row r="14" spans="1:27">
      <c r="A14" s="82"/>
      <c r="B14" s="59"/>
      <c r="C14" s="65"/>
      <c r="D14" s="66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82"/>
    </row>
    <row r="15" spans="1:27">
      <c r="A15" s="82"/>
      <c r="B15" s="59"/>
      <c r="C15" s="65"/>
      <c r="D15" s="66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82"/>
    </row>
    <row r="16" spans="1:27">
      <c r="A16" s="82"/>
      <c r="B16" s="59"/>
      <c r="C16" s="65"/>
      <c r="D16" s="66" t="s">
        <v>71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82"/>
    </row>
    <row r="17" spans="1:27" ht="15.75" thickBot="1">
      <c r="A17" s="82"/>
      <c r="B17" s="59"/>
      <c r="C17" s="72"/>
      <c r="D17" s="74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82"/>
    </row>
    <row r="18" spans="1:27">
      <c r="A18" s="82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82"/>
    </row>
    <row r="19" spans="1:27">
      <c r="A19" s="82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82"/>
    </row>
    <row r="20" spans="1:27">
      <c r="A20" s="82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82"/>
    </row>
    <row r="21" spans="1:27" ht="15.75" thickBot="1">
      <c r="A21" s="82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82"/>
    </row>
    <row r="22" spans="1:27">
      <c r="A22" s="82"/>
      <c r="B22" s="59"/>
      <c r="C22" s="59"/>
      <c r="D22" s="59"/>
      <c r="E22" s="59"/>
      <c r="F22" s="62"/>
      <c r="G22" s="63"/>
      <c r="H22" s="63"/>
      <c r="I22" s="64"/>
      <c r="J22" s="59"/>
      <c r="K22" s="62"/>
      <c r="L22" s="63"/>
      <c r="M22" s="63"/>
      <c r="N22" s="64"/>
      <c r="O22" s="18"/>
      <c r="P22" s="62"/>
      <c r="Q22" s="63"/>
      <c r="R22" s="63"/>
      <c r="S22" s="64"/>
      <c r="T22" s="18"/>
      <c r="U22" s="62"/>
      <c r="V22" s="63"/>
      <c r="W22" s="63"/>
      <c r="X22" s="64"/>
      <c r="Y22" s="59"/>
      <c r="Z22" s="59"/>
      <c r="AA22" s="82"/>
    </row>
    <row r="23" spans="1:27" ht="18">
      <c r="A23" s="82"/>
      <c r="B23" s="59"/>
      <c r="C23" s="85" t="s">
        <v>72</v>
      </c>
      <c r="D23" s="59"/>
      <c r="E23" s="59"/>
      <c r="F23" s="65"/>
      <c r="G23" s="86">
        <v>10000</v>
      </c>
      <c r="H23" s="86"/>
      <c r="I23" s="87"/>
      <c r="J23" s="88"/>
      <c r="K23" s="89"/>
      <c r="L23" s="86">
        <v>10000</v>
      </c>
      <c r="M23" s="86"/>
      <c r="N23" s="87"/>
      <c r="O23" s="86"/>
      <c r="P23" s="89"/>
      <c r="Q23" s="86">
        <v>10000</v>
      </c>
      <c r="R23" s="86"/>
      <c r="S23" s="87"/>
      <c r="T23" s="86"/>
      <c r="U23" s="89"/>
      <c r="V23" s="86">
        <v>10000</v>
      </c>
      <c r="W23" s="86"/>
      <c r="X23" s="66"/>
      <c r="Y23" s="59"/>
      <c r="Z23" s="59"/>
      <c r="AA23" s="82"/>
    </row>
    <row r="24" spans="1:27">
      <c r="A24" s="82"/>
      <c r="B24" s="59"/>
      <c r="C24" s="59"/>
      <c r="D24" s="59"/>
      <c r="E24" s="59"/>
      <c r="F24" s="65"/>
      <c r="G24" s="18"/>
      <c r="H24" s="18"/>
      <c r="I24" s="66"/>
      <c r="J24" s="59"/>
      <c r="K24" s="65"/>
      <c r="L24" s="18"/>
      <c r="M24" s="18"/>
      <c r="N24" s="66"/>
      <c r="O24" s="18"/>
      <c r="P24" s="65"/>
      <c r="Q24" s="18"/>
      <c r="R24" s="18"/>
      <c r="S24" s="66"/>
      <c r="T24" s="18"/>
      <c r="U24" s="65"/>
      <c r="V24" s="18"/>
      <c r="W24" s="18"/>
      <c r="X24" s="66"/>
      <c r="Y24" s="59"/>
      <c r="Z24" s="59"/>
      <c r="AA24" s="82"/>
    </row>
    <row r="25" spans="1:27" ht="18">
      <c r="A25" s="82"/>
      <c r="B25" s="59"/>
      <c r="C25" s="85" t="s">
        <v>73</v>
      </c>
      <c r="D25" s="59"/>
      <c r="E25" s="59"/>
      <c r="F25" s="65"/>
      <c r="G25" s="86">
        <v>1000</v>
      </c>
      <c r="H25" s="18"/>
      <c r="I25" s="66"/>
      <c r="J25" s="59"/>
      <c r="K25" s="65"/>
      <c r="L25" s="18">
        <v>900</v>
      </c>
      <c r="M25" s="18"/>
      <c r="N25" s="66"/>
      <c r="O25" s="18"/>
      <c r="P25" s="65"/>
      <c r="Q25" s="18">
        <v>800</v>
      </c>
      <c r="R25" s="18"/>
      <c r="S25" s="66"/>
      <c r="T25" s="18"/>
      <c r="U25" s="65"/>
      <c r="V25" s="18">
        <v>700</v>
      </c>
      <c r="W25" s="18"/>
      <c r="X25" s="66"/>
      <c r="Y25" s="59"/>
      <c r="Z25" s="59"/>
      <c r="AA25" s="82"/>
    </row>
    <row r="26" spans="1:27" ht="18">
      <c r="A26" s="82"/>
      <c r="B26" s="59"/>
      <c r="C26" s="85"/>
      <c r="D26" s="59"/>
      <c r="E26" s="59"/>
      <c r="F26" s="65"/>
      <c r="G26" s="18"/>
      <c r="H26" s="18"/>
      <c r="I26" s="66"/>
      <c r="J26" s="59"/>
      <c r="K26" s="65"/>
      <c r="L26" s="18"/>
      <c r="M26" s="18"/>
      <c r="N26" s="66"/>
      <c r="O26" s="18"/>
      <c r="P26" s="65"/>
      <c r="Q26" s="18"/>
      <c r="R26" s="18"/>
      <c r="S26" s="66"/>
      <c r="T26" s="18"/>
      <c r="U26" s="65"/>
      <c r="V26" s="18"/>
      <c r="W26" s="18"/>
      <c r="X26" s="66"/>
      <c r="Y26" s="59"/>
      <c r="Z26" s="59"/>
      <c r="AA26" s="82"/>
    </row>
    <row r="27" spans="1:27" ht="18">
      <c r="A27" s="82"/>
      <c r="B27" s="59"/>
      <c r="C27" s="85" t="s">
        <v>74</v>
      </c>
      <c r="D27" s="59"/>
      <c r="E27" s="59"/>
      <c r="F27" s="65"/>
      <c r="G27" s="18"/>
      <c r="H27" s="18"/>
      <c r="I27" s="66"/>
      <c r="J27" s="59"/>
      <c r="K27" s="65"/>
      <c r="L27" s="18"/>
      <c r="M27" s="18"/>
      <c r="N27" s="66"/>
      <c r="O27" s="18"/>
      <c r="P27" s="65"/>
      <c r="Q27" s="18"/>
      <c r="R27" s="18"/>
      <c r="S27" s="66"/>
      <c r="T27" s="18"/>
      <c r="U27" s="65"/>
      <c r="V27" s="18"/>
      <c r="W27" s="18"/>
      <c r="X27" s="66"/>
      <c r="Y27" s="59"/>
      <c r="Z27" s="59"/>
      <c r="AA27" s="82"/>
    </row>
    <row r="28" spans="1:27" ht="18">
      <c r="A28" s="82"/>
      <c r="B28" s="59"/>
      <c r="C28" s="85" t="s">
        <v>75</v>
      </c>
      <c r="D28" s="59"/>
      <c r="E28" s="59"/>
      <c r="F28" s="65"/>
      <c r="G28" s="18">
        <v>3.33</v>
      </c>
      <c r="H28" s="18"/>
      <c r="I28" s="66"/>
      <c r="J28" s="59"/>
      <c r="K28" s="65"/>
      <c r="L28" s="18">
        <v>3.33</v>
      </c>
      <c r="M28" s="18"/>
      <c r="N28" s="66"/>
      <c r="O28" s="18"/>
      <c r="P28" s="65"/>
      <c r="Q28" s="18">
        <v>3.33</v>
      </c>
      <c r="R28" s="18"/>
      <c r="S28" s="66"/>
      <c r="T28" s="18"/>
      <c r="U28" s="65"/>
      <c r="V28" s="18">
        <v>3.33</v>
      </c>
      <c r="W28" s="18"/>
      <c r="X28" s="66"/>
      <c r="Y28" s="59"/>
      <c r="Z28" s="59"/>
      <c r="AA28" s="82"/>
    </row>
    <row r="29" spans="1:27" ht="18">
      <c r="A29" s="82"/>
      <c r="B29" s="59"/>
      <c r="C29" s="85"/>
      <c r="D29" s="59"/>
      <c r="E29" s="59"/>
      <c r="F29" s="65"/>
      <c r="G29" s="18"/>
      <c r="H29" s="18"/>
      <c r="I29" s="66"/>
      <c r="J29" s="59"/>
      <c r="K29" s="65"/>
      <c r="L29" s="18"/>
      <c r="M29" s="18"/>
      <c r="N29" s="66"/>
      <c r="O29" s="18"/>
      <c r="P29" s="65"/>
      <c r="Q29" s="18"/>
      <c r="R29" s="18"/>
      <c r="S29" s="66"/>
      <c r="T29" s="18"/>
      <c r="U29" s="65"/>
      <c r="V29" s="18"/>
      <c r="W29" s="18"/>
      <c r="X29" s="66"/>
      <c r="Y29" s="59"/>
      <c r="Z29" s="59"/>
      <c r="AA29" s="82"/>
    </row>
    <row r="30" spans="1:27" ht="18">
      <c r="A30" s="82"/>
      <c r="B30" s="59"/>
      <c r="C30" s="85" t="s">
        <v>76</v>
      </c>
      <c r="D30" s="59"/>
      <c r="E30" s="59"/>
      <c r="F30" s="65"/>
      <c r="G30" s="18">
        <f>+G23*G28/100</f>
        <v>333</v>
      </c>
      <c r="H30" s="18"/>
      <c r="I30" s="66"/>
      <c r="J30" s="59"/>
      <c r="K30" s="65"/>
      <c r="L30" s="18">
        <f>+L23*L28/100</f>
        <v>333</v>
      </c>
      <c r="M30" s="18"/>
      <c r="N30" s="66"/>
      <c r="O30" s="18"/>
      <c r="P30" s="65"/>
      <c r="Q30" s="18">
        <f>+Q23*Q28/100</f>
        <v>333</v>
      </c>
      <c r="R30" s="18"/>
      <c r="S30" s="66"/>
      <c r="T30" s="18"/>
      <c r="U30" s="65"/>
      <c r="V30" s="18">
        <f>+V23*V28/100</f>
        <v>333</v>
      </c>
      <c r="W30" s="18"/>
      <c r="X30" s="66"/>
      <c r="Y30" s="59"/>
      <c r="Z30" s="59"/>
      <c r="AA30" s="82"/>
    </row>
    <row r="31" spans="1:27" ht="18">
      <c r="A31" s="82"/>
      <c r="B31" s="59"/>
      <c r="C31" s="85"/>
      <c r="D31" s="59"/>
      <c r="E31" s="59"/>
      <c r="F31" s="65"/>
      <c r="G31" s="18"/>
      <c r="H31" s="18"/>
      <c r="I31" s="66"/>
      <c r="J31" s="59"/>
      <c r="K31" s="65"/>
      <c r="L31" s="18"/>
      <c r="M31" s="18"/>
      <c r="N31" s="66"/>
      <c r="O31" s="18"/>
      <c r="P31" s="65"/>
      <c r="Q31" s="18"/>
      <c r="R31" s="18"/>
      <c r="S31" s="66"/>
      <c r="T31" s="18"/>
      <c r="U31" s="65"/>
      <c r="V31" s="18"/>
      <c r="W31" s="18"/>
      <c r="X31" s="66"/>
      <c r="Y31" s="59"/>
      <c r="Z31" s="59"/>
      <c r="AA31" s="82"/>
    </row>
    <row r="32" spans="1:27" ht="18">
      <c r="A32" s="82"/>
      <c r="B32" s="59"/>
      <c r="C32" s="85" t="s">
        <v>77</v>
      </c>
      <c r="D32" s="59"/>
      <c r="E32" s="59"/>
      <c r="F32" s="65"/>
      <c r="G32" s="90" t="s">
        <v>78</v>
      </c>
      <c r="H32" s="18"/>
      <c r="I32" s="66"/>
      <c r="J32" s="59"/>
      <c r="K32" s="65"/>
      <c r="L32" s="90" t="s">
        <v>79</v>
      </c>
      <c r="M32" s="90"/>
      <c r="N32" s="91"/>
      <c r="O32" s="90"/>
      <c r="P32" s="92"/>
      <c r="Q32" s="90" t="s">
        <v>80</v>
      </c>
      <c r="R32" s="90"/>
      <c r="S32" s="91"/>
      <c r="T32" s="90"/>
      <c r="U32" s="92"/>
      <c r="V32" s="90" t="s">
        <v>81</v>
      </c>
      <c r="W32" s="18"/>
      <c r="X32" s="66"/>
      <c r="Y32" s="59"/>
      <c r="Z32" s="59"/>
      <c r="AA32" s="82"/>
    </row>
    <row r="33" spans="1:27" ht="18">
      <c r="A33" s="82"/>
      <c r="B33" s="59"/>
      <c r="C33" s="85"/>
      <c r="D33" s="59"/>
      <c r="E33" s="59"/>
      <c r="F33" s="65"/>
      <c r="G33" s="18"/>
      <c r="H33" s="18"/>
      <c r="I33" s="66"/>
      <c r="J33" s="59"/>
      <c r="K33" s="65"/>
      <c r="L33" s="18"/>
      <c r="M33" s="18"/>
      <c r="N33" s="66"/>
      <c r="O33" s="18"/>
      <c r="P33" s="65"/>
      <c r="Q33" s="18"/>
      <c r="R33" s="18"/>
      <c r="S33" s="66"/>
      <c r="T33" s="18"/>
      <c r="U33" s="65"/>
      <c r="V33" s="18"/>
      <c r="W33" s="18"/>
      <c r="X33" s="66"/>
      <c r="Y33" s="59"/>
      <c r="Z33" s="59"/>
      <c r="AA33" s="82"/>
    </row>
    <row r="34" spans="1:27" ht="18">
      <c r="A34" s="82"/>
      <c r="B34" s="59"/>
      <c r="C34" s="85" t="s">
        <v>82</v>
      </c>
      <c r="D34" s="59"/>
      <c r="E34" s="59"/>
      <c r="F34" s="65"/>
      <c r="G34" s="18">
        <v>100</v>
      </c>
      <c r="H34" s="18"/>
      <c r="I34" s="66"/>
      <c r="J34" s="59"/>
      <c r="K34" s="65"/>
      <c r="L34" s="18">
        <v>80</v>
      </c>
      <c r="M34" s="18"/>
      <c r="N34" s="66"/>
      <c r="O34" s="18"/>
      <c r="P34" s="65"/>
      <c r="Q34" s="18">
        <v>70</v>
      </c>
      <c r="R34" s="18"/>
      <c r="S34" s="66"/>
      <c r="T34" s="18"/>
      <c r="U34" s="65"/>
      <c r="V34" s="18">
        <v>60</v>
      </c>
      <c r="W34" s="18"/>
      <c r="X34" s="66"/>
      <c r="Y34" s="59"/>
      <c r="Z34" s="59"/>
      <c r="AA34" s="82"/>
    </row>
    <row r="35" spans="1:27" ht="18">
      <c r="A35" s="82"/>
      <c r="B35" s="59"/>
      <c r="C35" s="85"/>
      <c r="D35" s="59"/>
      <c r="E35" s="59"/>
      <c r="F35" s="65"/>
      <c r="G35" s="18"/>
      <c r="H35" s="18"/>
      <c r="I35" s="66"/>
      <c r="J35" s="59"/>
      <c r="K35" s="65"/>
      <c r="L35" s="18"/>
      <c r="M35" s="18"/>
      <c r="N35" s="66"/>
      <c r="O35" s="18"/>
      <c r="P35" s="65"/>
      <c r="Q35" s="18"/>
      <c r="R35" s="18"/>
      <c r="S35" s="66"/>
      <c r="T35" s="18"/>
      <c r="U35" s="65"/>
      <c r="V35" s="18"/>
      <c r="W35" s="18"/>
      <c r="X35" s="66"/>
      <c r="Y35" s="59"/>
      <c r="Z35" s="59"/>
      <c r="AA35" s="82"/>
    </row>
    <row r="36" spans="1:27" ht="18">
      <c r="A36" s="82"/>
      <c r="B36" s="59"/>
      <c r="C36" s="85" t="s">
        <v>83</v>
      </c>
      <c r="D36" s="59"/>
      <c r="E36" s="59"/>
      <c r="F36" s="65"/>
      <c r="G36" s="18">
        <f>+G30/G34</f>
        <v>3.33</v>
      </c>
      <c r="H36" s="18" t="s">
        <v>84</v>
      </c>
      <c r="I36" s="66"/>
      <c r="J36" s="59"/>
      <c r="K36" s="65"/>
      <c r="L36" s="93">
        <f>+L30/L34</f>
        <v>4.1624999999999996</v>
      </c>
      <c r="M36" s="93" t="s">
        <v>84</v>
      </c>
      <c r="N36" s="94"/>
      <c r="O36" s="93"/>
      <c r="P36" s="95"/>
      <c r="Q36" s="93">
        <f>+Q30/Q34</f>
        <v>4.7571428571428571</v>
      </c>
      <c r="R36" s="93" t="s">
        <v>84</v>
      </c>
      <c r="S36" s="94"/>
      <c r="T36" s="93"/>
      <c r="U36" s="95"/>
      <c r="V36" s="93">
        <f>+V30/V34</f>
        <v>5.55</v>
      </c>
      <c r="W36" s="18" t="s">
        <v>84</v>
      </c>
      <c r="X36" s="66"/>
      <c r="Y36" s="59"/>
      <c r="Z36" s="59"/>
      <c r="AA36" s="82"/>
    </row>
    <row r="37" spans="1:27" ht="18">
      <c r="A37" s="82"/>
      <c r="B37" s="59"/>
      <c r="C37" s="85"/>
      <c r="D37" s="59"/>
      <c r="E37" s="59"/>
      <c r="F37" s="65"/>
      <c r="G37" s="18"/>
      <c r="H37" s="18"/>
      <c r="I37" s="66"/>
      <c r="J37" s="59"/>
      <c r="K37" s="65"/>
      <c r="L37" s="93"/>
      <c r="M37" s="93"/>
      <c r="N37" s="94"/>
      <c r="O37" s="93"/>
      <c r="P37" s="95"/>
      <c r="Q37" s="93"/>
      <c r="R37" s="93"/>
      <c r="S37" s="94"/>
      <c r="T37" s="93"/>
      <c r="U37" s="95"/>
      <c r="V37" s="93"/>
      <c r="W37" s="18"/>
      <c r="X37" s="66"/>
      <c r="Y37" s="59"/>
      <c r="Z37" s="59"/>
      <c r="AA37" s="82"/>
    </row>
    <row r="38" spans="1:27" ht="18">
      <c r="A38" s="82"/>
      <c r="B38" s="59"/>
      <c r="C38" s="85" t="s">
        <v>85</v>
      </c>
      <c r="D38" s="59"/>
      <c r="E38" s="59"/>
      <c r="F38" s="65"/>
      <c r="G38" s="18">
        <f>+G25/G34</f>
        <v>10</v>
      </c>
      <c r="H38" s="18" t="s">
        <v>84</v>
      </c>
      <c r="I38" s="66"/>
      <c r="J38" s="59"/>
      <c r="K38" s="65"/>
      <c r="L38" s="93">
        <f>+L25/L34</f>
        <v>11.25</v>
      </c>
      <c r="M38" s="93" t="s">
        <v>84</v>
      </c>
      <c r="N38" s="94"/>
      <c r="O38" s="93"/>
      <c r="P38" s="95"/>
      <c r="Q38" s="93">
        <f>+Q25/Q34</f>
        <v>11.428571428571429</v>
      </c>
      <c r="R38" s="93" t="s">
        <v>84</v>
      </c>
      <c r="S38" s="94"/>
      <c r="T38" s="93"/>
      <c r="U38" s="95"/>
      <c r="V38" s="93">
        <f>+V25/V34</f>
        <v>11.666666666666666</v>
      </c>
      <c r="W38" s="18" t="s">
        <v>84</v>
      </c>
      <c r="X38" s="66"/>
      <c r="Y38" s="59"/>
      <c r="Z38" s="59"/>
      <c r="AA38" s="82"/>
    </row>
    <row r="39" spans="1:27" ht="18">
      <c r="A39" s="82"/>
      <c r="B39" s="59"/>
      <c r="C39" s="85"/>
      <c r="D39" s="59"/>
      <c r="E39" s="59"/>
      <c r="F39" s="65"/>
      <c r="G39" s="18"/>
      <c r="H39" s="18"/>
      <c r="I39" s="66"/>
      <c r="J39" s="59"/>
      <c r="K39" s="65"/>
      <c r="L39" s="18"/>
      <c r="M39" s="18"/>
      <c r="N39" s="66"/>
      <c r="O39" s="18"/>
      <c r="P39" s="65"/>
      <c r="Q39" s="18"/>
      <c r="R39" s="18"/>
      <c r="S39" s="66"/>
      <c r="T39" s="18"/>
      <c r="U39" s="65"/>
      <c r="V39" s="18"/>
      <c r="W39" s="18"/>
      <c r="X39" s="66"/>
      <c r="Y39" s="59"/>
      <c r="Z39" s="59"/>
      <c r="AA39" s="82"/>
    </row>
    <row r="40" spans="1:27" ht="18.75" thickBot="1">
      <c r="A40" s="82"/>
      <c r="B40" s="59"/>
      <c r="C40" s="85"/>
      <c r="D40" s="59"/>
      <c r="E40" s="59"/>
      <c r="F40" s="72"/>
      <c r="G40" s="73"/>
      <c r="H40" s="73"/>
      <c r="I40" s="74"/>
      <c r="J40" s="59"/>
      <c r="K40" s="72"/>
      <c r="L40" s="73"/>
      <c r="M40" s="73"/>
      <c r="N40" s="74"/>
      <c r="O40" s="18"/>
      <c r="P40" s="72"/>
      <c r="Q40" s="73"/>
      <c r="R40" s="73"/>
      <c r="S40" s="74"/>
      <c r="T40" s="18"/>
      <c r="U40" s="72"/>
      <c r="V40" s="73"/>
      <c r="W40" s="73"/>
      <c r="X40" s="74"/>
      <c r="Y40" s="59"/>
      <c r="Z40" s="59"/>
      <c r="AA40" s="82"/>
    </row>
    <row r="41" spans="1:27">
      <c r="A41" s="82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82"/>
    </row>
    <row r="42" spans="1:27">
      <c r="A42" s="82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82"/>
    </row>
    <row r="43" spans="1:27">
      <c r="A43" s="82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82"/>
    </row>
    <row r="44" spans="1:27">
      <c r="A44" s="82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82"/>
    </row>
    <row r="45" spans="1:27">
      <c r="A45" s="82"/>
      <c r="B45" s="59"/>
      <c r="C45" s="59"/>
      <c r="D45" s="59"/>
      <c r="E45" s="59"/>
      <c r="F45" s="59"/>
      <c r="G45" s="59"/>
      <c r="H45" s="59"/>
      <c r="I45" s="59"/>
      <c r="J45" s="59"/>
      <c r="K45" s="96" t="s">
        <v>86</v>
      </c>
      <c r="L45" s="59" t="s">
        <v>43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82"/>
    </row>
    <row r="46" spans="1:27">
      <c r="A46" s="82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 t="s">
        <v>87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82"/>
    </row>
    <row r="47" spans="1:27">
      <c r="A47" s="82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82"/>
    </row>
    <row r="48" spans="1:27">
      <c r="A48" s="82"/>
      <c r="B48" s="59"/>
      <c r="C48" s="59"/>
      <c r="D48" s="59"/>
      <c r="E48" s="59"/>
      <c r="F48" s="59"/>
      <c r="G48" s="59"/>
      <c r="H48" s="59"/>
      <c r="I48" s="59"/>
      <c r="J48" s="59"/>
      <c r="K48" s="97">
        <v>1</v>
      </c>
      <c r="L48" s="97">
        <v>3.33</v>
      </c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82"/>
    </row>
    <row r="49" spans="1:27">
      <c r="A49" s="82"/>
      <c r="B49" s="59"/>
      <c r="C49" s="59"/>
      <c r="D49" s="59"/>
      <c r="E49" s="59"/>
      <c r="F49" s="59"/>
      <c r="G49" s="59"/>
      <c r="H49" s="59"/>
      <c r="I49" s="59"/>
      <c r="J49" s="59"/>
      <c r="K49" s="97">
        <f>+K48+1</f>
        <v>2</v>
      </c>
      <c r="L49" s="97">
        <v>3.33</v>
      </c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82"/>
    </row>
    <row r="50" spans="1:27">
      <c r="A50" s="82"/>
      <c r="B50" s="59"/>
      <c r="C50" s="59"/>
      <c r="D50" s="59"/>
      <c r="E50" s="59"/>
      <c r="F50" s="59"/>
      <c r="G50" s="59"/>
      <c r="H50" s="59"/>
      <c r="I50" s="59"/>
      <c r="J50" s="59"/>
      <c r="K50" s="97">
        <f t="shared" ref="K50:K71" si="0">+K49+1</f>
        <v>3</v>
      </c>
      <c r="L50" s="97">
        <v>3.33</v>
      </c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82"/>
    </row>
    <row r="51" spans="1:27">
      <c r="A51" s="82"/>
      <c r="B51" s="59"/>
      <c r="C51" s="59"/>
      <c r="D51" s="59"/>
      <c r="E51" s="59"/>
      <c r="F51" s="59"/>
      <c r="G51" s="59"/>
      <c r="H51" s="59"/>
      <c r="I51" s="59"/>
      <c r="J51" s="59"/>
      <c r="K51" s="97">
        <f t="shared" si="0"/>
        <v>4</v>
      </c>
      <c r="L51" s="97">
        <v>3.33</v>
      </c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82"/>
    </row>
    <row r="52" spans="1:27">
      <c r="A52" s="82"/>
      <c r="B52" s="59"/>
      <c r="C52" s="59"/>
      <c r="D52" s="59"/>
      <c r="E52" s="59"/>
      <c r="F52" s="59"/>
      <c r="G52" s="59"/>
      <c r="H52" s="59"/>
      <c r="I52" s="59"/>
      <c r="J52" s="59"/>
      <c r="K52" s="97">
        <f t="shared" si="0"/>
        <v>5</v>
      </c>
      <c r="L52" s="97">
        <v>3.33</v>
      </c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82"/>
    </row>
    <row r="53" spans="1:27">
      <c r="A53" s="82"/>
      <c r="B53" s="59"/>
      <c r="C53" s="59"/>
      <c r="D53" s="59"/>
      <c r="E53" s="59"/>
      <c r="F53" s="59"/>
      <c r="G53" s="59"/>
      <c r="H53" s="59"/>
      <c r="I53" s="59"/>
      <c r="J53" s="59"/>
      <c r="K53" s="97">
        <f t="shared" si="0"/>
        <v>6</v>
      </c>
      <c r="L53" s="97">
        <v>3.33</v>
      </c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82"/>
    </row>
    <row r="54" spans="1:27">
      <c r="A54" s="82"/>
      <c r="B54" s="59"/>
      <c r="C54" s="59"/>
      <c r="D54" s="59"/>
      <c r="E54" s="59"/>
      <c r="F54" s="59"/>
      <c r="G54" s="59"/>
      <c r="H54" s="59"/>
      <c r="I54" s="59"/>
      <c r="J54" s="59"/>
      <c r="K54" s="97">
        <f t="shared" si="0"/>
        <v>7</v>
      </c>
      <c r="L54" s="97">
        <v>3.33</v>
      </c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82"/>
    </row>
    <row r="55" spans="1:27">
      <c r="A55" s="82"/>
      <c r="B55" s="59"/>
      <c r="C55" s="59"/>
      <c r="D55" s="59"/>
      <c r="E55" s="59"/>
      <c r="F55" s="59"/>
      <c r="G55" s="59"/>
      <c r="H55" s="59"/>
      <c r="I55" s="59"/>
      <c r="J55" s="59"/>
      <c r="K55" s="97">
        <f t="shared" si="0"/>
        <v>8</v>
      </c>
      <c r="L55" s="97">
        <v>3.33</v>
      </c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82"/>
    </row>
    <row r="56" spans="1:27">
      <c r="A56" s="82"/>
      <c r="B56" s="59"/>
      <c r="C56" s="59"/>
      <c r="D56" s="59"/>
      <c r="E56" s="59"/>
      <c r="F56" s="59"/>
      <c r="G56" s="59"/>
      <c r="H56" s="59"/>
      <c r="I56" s="59"/>
      <c r="J56" s="59"/>
      <c r="K56" s="97">
        <f t="shared" si="0"/>
        <v>9</v>
      </c>
      <c r="L56" s="97">
        <v>3.33</v>
      </c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82"/>
    </row>
    <row r="57" spans="1:27">
      <c r="A57" s="82"/>
      <c r="B57" s="59"/>
      <c r="C57" s="59"/>
      <c r="D57" s="59"/>
      <c r="E57" s="59"/>
      <c r="F57" s="59"/>
      <c r="G57" s="59"/>
      <c r="H57" s="59"/>
      <c r="I57" s="59"/>
      <c r="J57" s="59"/>
      <c r="K57" s="97">
        <f t="shared" si="0"/>
        <v>10</v>
      </c>
      <c r="L57" s="97">
        <v>3.33</v>
      </c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82"/>
    </row>
    <row r="58" spans="1:27">
      <c r="A58" s="82"/>
      <c r="B58" s="59"/>
      <c r="C58" s="59"/>
      <c r="D58" s="59"/>
      <c r="E58" s="59"/>
      <c r="F58" s="59"/>
      <c r="G58" s="59"/>
      <c r="H58" s="59"/>
      <c r="I58" s="59"/>
      <c r="J58" s="59"/>
      <c r="K58" s="97">
        <f t="shared" si="0"/>
        <v>11</v>
      </c>
      <c r="L58" s="97">
        <v>3.33</v>
      </c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82"/>
    </row>
    <row r="59" spans="1:27">
      <c r="A59" s="82"/>
      <c r="B59" s="59"/>
      <c r="C59" s="59"/>
      <c r="D59" s="59"/>
      <c r="E59" s="59"/>
      <c r="F59" s="59"/>
      <c r="G59" s="59"/>
      <c r="H59" s="59"/>
      <c r="I59" s="59"/>
      <c r="J59" s="59"/>
      <c r="K59" s="97">
        <f t="shared" si="0"/>
        <v>12</v>
      </c>
      <c r="L59" s="97">
        <v>3.33</v>
      </c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82"/>
    </row>
    <row r="60" spans="1:27">
      <c r="A60" s="82"/>
      <c r="B60" s="59"/>
      <c r="C60" s="59"/>
      <c r="D60" s="59"/>
      <c r="E60" s="59"/>
      <c r="F60" s="59"/>
      <c r="G60" s="59"/>
      <c r="H60" s="59"/>
      <c r="I60" s="59"/>
      <c r="J60" s="59"/>
      <c r="K60" s="97">
        <f t="shared" si="0"/>
        <v>13</v>
      </c>
      <c r="L60" s="97">
        <v>3.33</v>
      </c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82"/>
    </row>
    <row r="61" spans="1:27">
      <c r="A61" s="82"/>
      <c r="B61" s="59"/>
      <c r="C61" s="59"/>
      <c r="D61" s="59"/>
      <c r="E61" s="59"/>
      <c r="F61" s="59"/>
      <c r="G61" s="59"/>
      <c r="H61" s="59"/>
      <c r="I61" s="59"/>
      <c r="J61" s="59"/>
      <c r="K61" s="97">
        <f t="shared" si="0"/>
        <v>14</v>
      </c>
      <c r="L61" s="97">
        <v>3.33</v>
      </c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82"/>
    </row>
    <row r="62" spans="1:27">
      <c r="A62" s="82"/>
      <c r="B62" s="59"/>
      <c r="C62" s="59"/>
      <c r="D62" s="59"/>
      <c r="E62" s="59"/>
      <c r="F62" s="59"/>
      <c r="G62" s="59"/>
      <c r="H62" s="59"/>
      <c r="I62" s="59"/>
      <c r="J62" s="59"/>
      <c r="K62" s="97">
        <f t="shared" si="0"/>
        <v>15</v>
      </c>
      <c r="L62" s="97">
        <v>3.33</v>
      </c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82"/>
    </row>
    <row r="63" spans="1:27">
      <c r="A63" s="82"/>
      <c r="B63" s="59"/>
      <c r="C63" s="59"/>
      <c r="D63" s="59"/>
      <c r="E63" s="59"/>
      <c r="F63" s="59"/>
      <c r="G63" s="59"/>
      <c r="H63" s="59"/>
      <c r="I63" s="59"/>
      <c r="J63" s="59"/>
      <c r="K63" s="97">
        <f t="shared" si="0"/>
        <v>16</v>
      </c>
      <c r="L63" s="97">
        <v>4.16</v>
      </c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82"/>
    </row>
    <row r="64" spans="1:27">
      <c r="A64" s="82"/>
      <c r="B64" s="59"/>
      <c r="C64" s="59"/>
      <c r="D64" s="59"/>
      <c r="E64" s="59"/>
      <c r="F64" s="59"/>
      <c r="G64" s="59"/>
      <c r="H64" s="59"/>
      <c r="I64" s="59"/>
      <c r="J64" s="59"/>
      <c r="K64" s="97">
        <f t="shared" si="0"/>
        <v>17</v>
      </c>
      <c r="L64" s="97">
        <v>4.16</v>
      </c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82"/>
    </row>
    <row r="65" spans="1:27">
      <c r="A65" s="82"/>
      <c r="B65" s="59"/>
      <c r="C65" s="59"/>
      <c r="D65" s="59"/>
      <c r="E65" s="59"/>
      <c r="F65" s="59"/>
      <c r="G65" s="59"/>
      <c r="H65" s="59"/>
      <c r="I65" s="59"/>
      <c r="J65" s="59"/>
      <c r="K65" s="97">
        <f t="shared" si="0"/>
        <v>18</v>
      </c>
      <c r="L65" s="97">
        <v>4.16</v>
      </c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82"/>
    </row>
    <row r="66" spans="1:27">
      <c r="A66" s="82"/>
      <c r="B66" s="59"/>
      <c r="C66" s="59"/>
      <c r="D66" s="59"/>
      <c r="E66" s="59"/>
      <c r="F66" s="59"/>
      <c r="G66" s="59"/>
      <c r="H66" s="59"/>
      <c r="I66" s="59"/>
      <c r="J66" s="59"/>
      <c r="K66" s="97">
        <f t="shared" si="0"/>
        <v>19</v>
      </c>
      <c r="L66" s="97">
        <v>4.76</v>
      </c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82"/>
    </row>
    <row r="67" spans="1:27">
      <c r="A67" s="82"/>
      <c r="B67" s="59"/>
      <c r="C67" s="59"/>
      <c r="D67" s="59"/>
      <c r="E67" s="59"/>
      <c r="F67" s="59"/>
      <c r="G67" s="59"/>
      <c r="H67" s="59"/>
      <c r="I67" s="59"/>
      <c r="J67" s="59"/>
      <c r="K67" s="97">
        <f t="shared" si="0"/>
        <v>20</v>
      </c>
      <c r="L67" s="97">
        <v>4.76</v>
      </c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82"/>
    </row>
    <row r="68" spans="1:27">
      <c r="A68" s="82"/>
      <c r="B68" s="59"/>
      <c r="C68" s="59"/>
      <c r="D68" s="59"/>
      <c r="E68" s="59"/>
      <c r="F68" s="59"/>
      <c r="G68" s="59"/>
      <c r="H68" s="59"/>
      <c r="I68" s="59"/>
      <c r="J68" s="59"/>
      <c r="K68" s="97">
        <f t="shared" si="0"/>
        <v>21</v>
      </c>
      <c r="L68" s="97">
        <v>4.76</v>
      </c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82"/>
    </row>
    <row r="69" spans="1:27">
      <c r="A69" s="82"/>
      <c r="B69" s="59"/>
      <c r="C69" s="59"/>
      <c r="D69" s="59"/>
      <c r="E69" s="59"/>
      <c r="F69" s="59"/>
      <c r="G69" s="59"/>
      <c r="H69" s="59"/>
      <c r="I69" s="59"/>
      <c r="J69" s="59"/>
      <c r="K69" s="97">
        <f t="shared" si="0"/>
        <v>22</v>
      </c>
      <c r="L69" s="97">
        <v>5.55</v>
      </c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82"/>
    </row>
    <row r="70" spans="1:27">
      <c r="A70" s="82"/>
      <c r="B70" s="59"/>
      <c r="C70" s="59"/>
      <c r="D70" s="59"/>
      <c r="E70" s="59"/>
      <c r="F70" s="59"/>
      <c r="G70" s="59"/>
      <c r="H70" s="59"/>
      <c r="I70" s="59"/>
      <c r="J70" s="59"/>
      <c r="K70" s="97">
        <f t="shared" si="0"/>
        <v>23</v>
      </c>
      <c r="L70" s="97">
        <v>5.55</v>
      </c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82"/>
    </row>
    <row r="71" spans="1:27">
      <c r="A71" s="82"/>
      <c r="B71" s="59"/>
      <c r="C71" s="59"/>
      <c r="D71" s="59"/>
      <c r="E71" s="59"/>
      <c r="F71" s="59"/>
      <c r="G71" s="59"/>
      <c r="H71" s="59"/>
      <c r="I71" s="59"/>
      <c r="J71" s="59"/>
      <c r="K71" s="97">
        <f t="shared" si="0"/>
        <v>24</v>
      </c>
      <c r="L71" s="97">
        <v>5.55</v>
      </c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82"/>
    </row>
    <row r="72" spans="1:27">
      <c r="A72" s="82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82"/>
    </row>
    <row r="73" spans="1:27">
      <c r="A73" s="82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82"/>
    </row>
    <row r="74" spans="1:27">
      <c r="A74" s="82"/>
      <c r="B74" s="82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</row>
    <row r="75" spans="1:27">
      <c r="A75" s="82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</row>
  </sheetData>
  <mergeCells count="1">
    <mergeCell ref="C4:Y4"/>
  </mergeCells>
  <phoneticPr fontId="34" type="noConversion"/>
  <pageMargins left="0.7" right="0.7" top="0.75" bottom="0.75" header="0.3" footer="0.3"/>
  <pageSetup scale="4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opLeftCell="C1" zoomScale="75" workbookViewId="0">
      <selection activeCell="I3" sqref="I3"/>
    </sheetView>
  </sheetViews>
  <sheetFormatPr defaultRowHeight="12.75"/>
  <cols>
    <col min="1" max="1" width="12.7109375" style="1" customWidth="1"/>
    <col min="2" max="2" width="25.140625" style="1" customWidth="1"/>
    <col min="3" max="3" width="29.140625" style="1" customWidth="1"/>
    <col min="4" max="4" width="23.42578125" style="1" customWidth="1"/>
    <col min="5" max="5" width="21.28515625" style="1" customWidth="1"/>
    <col min="6" max="6" width="20.7109375" style="1" customWidth="1"/>
    <col min="7" max="7" width="21.5703125" style="1" customWidth="1"/>
    <col min="8" max="8" width="16.42578125" style="1" customWidth="1"/>
    <col min="9" max="9" width="23.7109375" style="1" customWidth="1"/>
    <col min="10" max="10" width="21.42578125" style="1" customWidth="1"/>
    <col min="11" max="16384" width="9.140625" style="1"/>
  </cols>
  <sheetData>
    <row r="1" spans="1:10" ht="15.75">
      <c r="A1" s="57"/>
      <c r="B1" s="57"/>
      <c r="C1" s="57"/>
      <c r="D1" s="57"/>
      <c r="E1" s="57"/>
      <c r="F1" s="57"/>
      <c r="G1" s="57"/>
      <c r="H1" s="3"/>
      <c r="I1" s="57"/>
      <c r="J1" s="41"/>
    </row>
    <row r="2" spans="1:10" ht="18">
      <c r="A2" s="57"/>
      <c r="B2" s="57"/>
      <c r="C2" s="57"/>
      <c r="D2" s="57"/>
      <c r="E2" s="57"/>
      <c r="F2" s="57"/>
      <c r="G2" s="57"/>
      <c r="H2" s="128"/>
      <c r="I2" s="42" t="s">
        <v>119</v>
      </c>
    </row>
    <row r="3" spans="1:10" ht="18">
      <c r="A3" s="57"/>
      <c r="B3" s="57"/>
      <c r="C3" s="57"/>
      <c r="D3" s="57"/>
      <c r="E3" s="57"/>
      <c r="F3" s="57"/>
      <c r="G3" s="57"/>
      <c r="H3" s="57"/>
      <c r="I3" s="42" t="s">
        <v>233</v>
      </c>
      <c r="J3" s="45"/>
    </row>
    <row r="4" spans="1:10">
      <c r="A4" s="57"/>
      <c r="B4" s="57"/>
      <c r="C4" s="57"/>
      <c r="D4" s="57"/>
      <c r="E4" s="57"/>
      <c r="F4" s="57"/>
      <c r="G4" s="57"/>
      <c r="H4" s="57"/>
      <c r="I4" s="57"/>
      <c r="J4" s="45"/>
    </row>
    <row r="7" spans="1:10" ht="23.25">
      <c r="A7" s="265" t="s">
        <v>128</v>
      </c>
      <c r="B7" s="265"/>
      <c r="C7" s="265"/>
      <c r="D7" s="265"/>
      <c r="E7" s="265"/>
      <c r="F7" s="265"/>
      <c r="G7" s="265"/>
      <c r="H7" s="265"/>
      <c r="I7" s="265"/>
      <c r="J7" s="265"/>
    </row>
    <row r="8" spans="1:10" ht="18">
      <c r="A8" s="266" t="s">
        <v>117</v>
      </c>
      <c r="B8" s="266"/>
      <c r="C8" s="266"/>
      <c r="D8" s="266"/>
      <c r="E8" s="266"/>
      <c r="F8" s="266"/>
      <c r="G8" s="266"/>
      <c r="H8" s="266"/>
      <c r="I8" s="266"/>
      <c r="J8" s="266"/>
    </row>
    <row r="9" spans="1:10">
      <c r="A9" s="57"/>
      <c r="B9" s="57"/>
      <c r="C9" s="57"/>
      <c r="D9" s="57"/>
      <c r="E9" s="57"/>
      <c r="F9" s="57"/>
      <c r="G9" s="57"/>
      <c r="H9" s="57"/>
      <c r="I9" s="57"/>
    </row>
    <row r="10" spans="1:10" ht="13.5" thickBot="1">
      <c r="A10" s="57"/>
      <c r="B10" s="57"/>
      <c r="C10" s="57"/>
      <c r="D10" s="57"/>
      <c r="E10" s="57"/>
      <c r="F10" s="57"/>
      <c r="G10" s="57"/>
      <c r="H10" s="57"/>
      <c r="I10" s="57"/>
    </row>
    <row r="11" spans="1:10">
      <c r="A11" s="124" t="s">
        <v>116</v>
      </c>
      <c r="B11" s="125" t="s">
        <v>115</v>
      </c>
      <c r="C11" s="124" t="s">
        <v>114</v>
      </c>
      <c r="D11" s="124" t="s">
        <v>113</v>
      </c>
      <c r="E11" s="124" t="s">
        <v>112</v>
      </c>
      <c r="F11" s="127" t="s">
        <v>98</v>
      </c>
      <c r="G11" s="126" t="s">
        <v>111</v>
      </c>
      <c r="H11" s="125" t="s">
        <v>110</v>
      </c>
      <c r="I11" s="124" t="s">
        <v>109</v>
      </c>
      <c r="J11" s="124" t="s">
        <v>109</v>
      </c>
    </row>
    <row r="12" spans="1:10">
      <c r="A12" s="122"/>
      <c r="B12" s="117" t="s">
        <v>108</v>
      </c>
      <c r="C12" s="120" t="s">
        <v>107</v>
      </c>
      <c r="D12" s="120" t="s">
        <v>106</v>
      </c>
      <c r="E12" s="120" t="s">
        <v>105</v>
      </c>
      <c r="F12" s="123" t="s">
        <v>92</v>
      </c>
      <c r="G12" s="118" t="s">
        <v>104</v>
      </c>
      <c r="H12" s="117" t="s">
        <v>103</v>
      </c>
      <c r="I12" s="120" t="s">
        <v>102</v>
      </c>
      <c r="J12" s="120" t="s">
        <v>102</v>
      </c>
    </row>
    <row r="13" spans="1:10">
      <c r="A13" s="122"/>
      <c r="B13" s="117" t="s">
        <v>101</v>
      </c>
      <c r="C13" s="121"/>
      <c r="D13" s="120" t="s">
        <v>100</v>
      </c>
      <c r="E13" s="120" t="s">
        <v>99</v>
      </c>
      <c r="F13" s="119"/>
      <c r="G13" s="118" t="s">
        <v>98</v>
      </c>
      <c r="H13" s="117" t="s">
        <v>97</v>
      </c>
      <c r="I13" s="116" t="s">
        <v>96</v>
      </c>
      <c r="J13" s="116" t="s">
        <v>95</v>
      </c>
    </row>
    <row r="14" spans="1:10" ht="13.5" thickBot="1">
      <c r="A14" s="115"/>
      <c r="B14" s="110" t="s">
        <v>94</v>
      </c>
      <c r="C14" s="114" t="s">
        <v>93</v>
      </c>
      <c r="D14" s="113">
        <f>+B17</f>
        <v>9.609971798670081</v>
      </c>
      <c r="E14" s="129">
        <v>96030287</v>
      </c>
      <c r="F14" s="112"/>
      <c r="G14" s="111" t="s">
        <v>92</v>
      </c>
      <c r="H14" s="110">
        <v>2007</v>
      </c>
      <c r="I14" s="109" t="s">
        <v>90</v>
      </c>
      <c r="J14" s="109" t="s">
        <v>90</v>
      </c>
    </row>
    <row r="15" spans="1:10">
      <c r="A15" s="57"/>
      <c r="B15" s="57"/>
      <c r="C15" s="57"/>
      <c r="D15" s="57"/>
      <c r="E15" s="57"/>
      <c r="F15" s="57"/>
      <c r="G15" s="57"/>
      <c r="H15" s="57"/>
      <c r="I15" s="57"/>
    </row>
    <row r="16" spans="1:10">
      <c r="A16" s="57"/>
      <c r="B16" s="57"/>
      <c r="C16" s="57"/>
      <c r="D16" s="57"/>
      <c r="E16" s="57"/>
      <c r="F16" s="57"/>
      <c r="G16" s="57"/>
      <c r="H16" s="57"/>
      <c r="I16" s="57"/>
    </row>
    <row r="17" spans="1:10">
      <c r="A17" s="104">
        <v>2008</v>
      </c>
      <c r="B17" s="106">
        <v>9.609971798670081</v>
      </c>
      <c r="C17" s="106">
        <f>+B17</f>
        <v>9.609971798670081</v>
      </c>
      <c r="D17" s="108">
        <f t="shared" ref="D17:D46" si="0">+(C17)/$D$14</f>
        <v>1</v>
      </c>
      <c r="E17" s="101">
        <f t="shared" ref="E17:E46" si="1">+D17*E$14</f>
        <v>96030287</v>
      </c>
      <c r="F17" s="57"/>
      <c r="G17" s="57"/>
      <c r="H17" s="57">
        <v>1</v>
      </c>
      <c r="I17" s="57"/>
    </row>
    <row r="18" spans="1:10">
      <c r="A18" s="104">
        <f t="shared" ref="A18:A46" si="2">+A17+1</f>
        <v>2009</v>
      </c>
      <c r="B18" s="106">
        <v>10.601348049877247</v>
      </c>
      <c r="C18" s="106">
        <f t="shared" ref="C18:C31" si="3">+C17</f>
        <v>9.609971798670081</v>
      </c>
      <c r="D18" s="108">
        <f t="shared" si="0"/>
        <v>1</v>
      </c>
      <c r="E18" s="101">
        <f t="shared" si="1"/>
        <v>96030287</v>
      </c>
      <c r="F18" s="101">
        <f>+E14-E18</f>
        <v>0</v>
      </c>
      <c r="G18" s="57"/>
      <c r="H18" s="57">
        <f t="shared" ref="H18:H46" si="4">+H17+1</f>
        <v>2</v>
      </c>
      <c r="I18" s="107">
        <f t="shared" ref="I18:I46" si="5">+H18*F18</f>
        <v>0</v>
      </c>
    </row>
    <row r="19" spans="1:10">
      <c r="A19" s="104">
        <f t="shared" si="2"/>
        <v>2010</v>
      </c>
      <c r="B19" s="106">
        <v>11.338003306941919</v>
      </c>
      <c r="C19" s="106">
        <f t="shared" si="3"/>
        <v>9.609971798670081</v>
      </c>
      <c r="D19" s="108">
        <f t="shared" si="0"/>
        <v>1</v>
      </c>
      <c r="E19" s="101">
        <f t="shared" si="1"/>
        <v>96030287</v>
      </c>
      <c r="F19" s="101">
        <f>+E18-E19</f>
        <v>0</v>
      </c>
      <c r="G19" s="107"/>
      <c r="H19" s="57">
        <f t="shared" si="4"/>
        <v>3</v>
      </c>
      <c r="I19" s="107">
        <f t="shared" si="5"/>
        <v>0</v>
      </c>
    </row>
    <row r="20" spans="1:10">
      <c r="A20" s="104">
        <f t="shared" si="2"/>
        <v>2011</v>
      </c>
      <c r="B20" s="106">
        <v>11.805566053978406</v>
      </c>
      <c r="C20" s="106">
        <f t="shared" si="3"/>
        <v>9.609971798670081</v>
      </c>
      <c r="D20" s="108">
        <f t="shared" si="0"/>
        <v>1</v>
      </c>
      <c r="E20" s="101">
        <f t="shared" si="1"/>
        <v>96030287</v>
      </c>
      <c r="F20" s="101"/>
      <c r="G20" s="107">
        <f>+F20+F19+F18</f>
        <v>0</v>
      </c>
      <c r="H20" s="57">
        <f t="shared" si="4"/>
        <v>4</v>
      </c>
      <c r="I20" s="107">
        <f t="shared" si="5"/>
        <v>0</v>
      </c>
      <c r="J20" s="107">
        <f>+H20*G20</f>
        <v>0</v>
      </c>
    </row>
    <row r="21" spans="1:10">
      <c r="A21" s="104">
        <f t="shared" si="2"/>
        <v>2012</v>
      </c>
      <c r="B21" s="106">
        <v>12.145104729548251</v>
      </c>
      <c r="C21" s="106">
        <f t="shared" si="3"/>
        <v>9.609971798670081</v>
      </c>
      <c r="D21" s="108">
        <f t="shared" si="0"/>
        <v>1</v>
      </c>
      <c r="E21" s="101">
        <f t="shared" si="1"/>
        <v>96030287</v>
      </c>
      <c r="F21" s="101">
        <f>+E19-E21</f>
        <v>0</v>
      </c>
      <c r="G21" s="101"/>
      <c r="H21" s="57">
        <f t="shared" si="4"/>
        <v>5</v>
      </c>
      <c r="I21" s="107">
        <f t="shared" si="5"/>
        <v>0</v>
      </c>
      <c r="J21" s="102"/>
    </row>
    <row r="22" spans="1:10">
      <c r="A22" s="104">
        <f t="shared" si="2"/>
        <v>2013</v>
      </c>
      <c r="B22" s="106">
        <v>12.384937500653519</v>
      </c>
      <c r="C22" s="106">
        <f t="shared" si="3"/>
        <v>9.609971798670081</v>
      </c>
      <c r="D22" s="108">
        <f t="shared" si="0"/>
        <v>1</v>
      </c>
      <c r="E22" s="101">
        <f t="shared" si="1"/>
        <v>96030287</v>
      </c>
      <c r="F22" s="101">
        <f>+E21-E22</f>
        <v>0</v>
      </c>
      <c r="G22" s="101"/>
      <c r="H22" s="57">
        <f t="shared" si="4"/>
        <v>6</v>
      </c>
      <c r="I22" s="107">
        <f t="shared" si="5"/>
        <v>0</v>
      </c>
      <c r="J22" s="57"/>
    </row>
    <row r="23" spans="1:10">
      <c r="A23" s="104">
        <f t="shared" si="2"/>
        <v>2014</v>
      </c>
      <c r="B23" s="106">
        <v>12.569050615052802</v>
      </c>
      <c r="C23" s="106">
        <f t="shared" si="3"/>
        <v>9.609971798670081</v>
      </c>
      <c r="D23" s="108">
        <f t="shared" si="0"/>
        <v>1</v>
      </c>
      <c r="E23" s="101">
        <f t="shared" si="1"/>
        <v>96030287</v>
      </c>
      <c r="F23" s="101"/>
      <c r="G23" s="101">
        <f>+F23+F22+F21</f>
        <v>0</v>
      </c>
      <c r="H23" s="57">
        <f t="shared" si="4"/>
        <v>7</v>
      </c>
      <c r="I23" s="107">
        <f t="shared" si="5"/>
        <v>0</v>
      </c>
      <c r="J23" s="107">
        <f>+H23*G23</f>
        <v>0</v>
      </c>
    </row>
    <row r="24" spans="1:10">
      <c r="A24" s="104">
        <f t="shared" si="2"/>
        <v>2015</v>
      </c>
      <c r="B24" s="106">
        <v>12.645294468627759</v>
      </c>
      <c r="C24" s="106">
        <f t="shared" si="3"/>
        <v>9.609971798670081</v>
      </c>
      <c r="D24" s="108">
        <f t="shared" si="0"/>
        <v>1</v>
      </c>
      <c r="E24" s="101">
        <f t="shared" si="1"/>
        <v>96030287</v>
      </c>
      <c r="F24" s="101">
        <f>+E22-E24</f>
        <v>0</v>
      </c>
      <c r="G24" s="101"/>
      <c r="H24" s="57">
        <f t="shared" si="4"/>
        <v>8</v>
      </c>
      <c r="I24" s="107">
        <f t="shared" si="5"/>
        <v>0</v>
      </c>
      <c r="J24" s="102"/>
    </row>
    <row r="25" spans="1:10">
      <c r="A25" s="104">
        <f t="shared" si="2"/>
        <v>2016</v>
      </c>
      <c r="B25" s="106">
        <v>12.642563020105644</v>
      </c>
      <c r="C25" s="106">
        <f t="shared" si="3"/>
        <v>9.609971798670081</v>
      </c>
      <c r="D25" s="108">
        <f t="shared" si="0"/>
        <v>1</v>
      </c>
      <c r="E25" s="101">
        <f t="shared" si="1"/>
        <v>96030287</v>
      </c>
      <c r="F25" s="101">
        <f t="shared" ref="F25:F46" si="6">+E24-E25</f>
        <v>0</v>
      </c>
      <c r="G25" s="101"/>
      <c r="H25" s="57">
        <f t="shared" si="4"/>
        <v>9</v>
      </c>
      <c r="I25" s="107">
        <f t="shared" si="5"/>
        <v>0</v>
      </c>
      <c r="J25" s="57"/>
    </row>
    <row r="26" spans="1:10">
      <c r="A26" s="104">
        <f t="shared" si="2"/>
        <v>2017</v>
      </c>
      <c r="B26" s="106">
        <v>12.472773501997507</v>
      </c>
      <c r="C26" s="106">
        <f t="shared" si="3"/>
        <v>9.609971798670081</v>
      </c>
      <c r="D26" s="108">
        <f t="shared" si="0"/>
        <v>1</v>
      </c>
      <c r="E26" s="101">
        <f t="shared" si="1"/>
        <v>96030287</v>
      </c>
      <c r="F26" s="101">
        <f t="shared" si="6"/>
        <v>0</v>
      </c>
      <c r="G26" s="101">
        <f>+F26+F25+F24</f>
        <v>0</v>
      </c>
      <c r="H26" s="57">
        <f t="shared" si="4"/>
        <v>10</v>
      </c>
      <c r="I26" s="107">
        <f t="shared" si="5"/>
        <v>0</v>
      </c>
      <c r="J26" s="107">
        <f>+H26*G26</f>
        <v>0</v>
      </c>
    </row>
    <row r="27" spans="1:10">
      <c r="A27" s="104">
        <f t="shared" si="2"/>
        <v>2018</v>
      </c>
      <c r="B27" s="106">
        <v>12.087474571582051</v>
      </c>
      <c r="C27" s="106">
        <f t="shared" si="3"/>
        <v>9.609971798670081</v>
      </c>
      <c r="D27" s="108">
        <f t="shared" si="0"/>
        <v>1</v>
      </c>
      <c r="E27" s="101">
        <f t="shared" si="1"/>
        <v>96030287</v>
      </c>
      <c r="F27" s="101">
        <f t="shared" si="6"/>
        <v>0</v>
      </c>
      <c r="G27" s="101"/>
      <c r="H27" s="57">
        <f t="shared" si="4"/>
        <v>11</v>
      </c>
      <c r="I27" s="107">
        <f t="shared" si="5"/>
        <v>0</v>
      </c>
      <c r="J27" s="102"/>
    </row>
    <row r="28" spans="1:10">
      <c r="A28" s="104">
        <f t="shared" si="2"/>
        <v>2019</v>
      </c>
      <c r="B28" s="106">
        <v>11.570272950339634</v>
      </c>
      <c r="C28" s="106">
        <f t="shared" si="3"/>
        <v>9.609971798670081</v>
      </c>
      <c r="D28" s="108">
        <f t="shared" si="0"/>
        <v>1</v>
      </c>
      <c r="E28" s="101">
        <f t="shared" si="1"/>
        <v>96030287</v>
      </c>
      <c r="F28" s="101">
        <f t="shared" si="6"/>
        <v>0</v>
      </c>
      <c r="G28" s="101"/>
      <c r="H28" s="57">
        <f t="shared" si="4"/>
        <v>12</v>
      </c>
      <c r="I28" s="107">
        <f t="shared" si="5"/>
        <v>0</v>
      </c>
      <c r="J28" s="102"/>
    </row>
    <row r="29" spans="1:10">
      <c r="A29" s="104">
        <f t="shared" si="2"/>
        <v>2020</v>
      </c>
      <c r="B29" s="106">
        <v>10.983480029847719</v>
      </c>
      <c r="C29" s="106">
        <f t="shared" si="3"/>
        <v>9.609971798670081</v>
      </c>
      <c r="D29" s="108">
        <f t="shared" si="0"/>
        <v>1</v>
      </c>
      <c r="E29" s="101">
        <f t="shared" si="1"/>
        <v>96030287</v>
      </c>
      <c r="F29" s="101">
        <f t="shared" si="6"/>
        <v>0</v>
      </c>
      <c r="G29" s="101">
        <f>+F29+F28+F27</f>
        <v>0</v>
      </c>
      <c r="H29" s="57">
        <f t="shared" si="4"/>
        <v>13</v>
      </c>
      <c r="I29" s="107">
        <f t="shared" si="5"/>
        <v>0</v>
      </c>
      <c r="J29" s="102">
        <f>+H29*G29</f>
        <v>0</v>
      </c>
    </row>
    <row r="30" spans="1:10">
      <c r="A30" s="104">
        <f t="shared" si="2"/>
        <v>2021</v>
      </c>
      <c r="B30" s="106">
        <v>10.359838197873369</v>
      </c>
      <c r="C30" s="106">
        <f t="shared" si="3"/>
        <v>9.609971798670081</v>
      </c>
      <c r="D30" s="108">
        <f t="shared" si="0"/>
        <v>1</v>
      </c>
      <c r="E30" s="101">
        <f t="shared" si="1"/>
        <v>96030287</v>
      </c>
      <c r="F30" s="101">
        <f t="shared" si="6"/>
        <v>0</v>
      </c>
      <c r="G30" s="101"/>
      <c r="H30" s="57">
        <f t="shared" si="4"/>
        <v>14</v>
      </c>
      <c r="I30" s="107">
        <f t="shared" si="5"/>
        <v>0</v>
      </c>
      <c r="J30" s="102"/>
    </row>
    <row r="31" spans="1:10">
      <c r="A31" s="104">
        <f t="shared" si="2"/>
        <v>2022</v>
      </c>
      <c r="B31" s="106">
        <v>9.7193940098144367</v>
      </c>
      <c r="C31" s="106">
        <f t="shared" si="3"/>
        <v>9.609971798670081</v>
      </c>
      <c r="D31" s="108">
        <f t="shared" si="0"/>
        <v>1</v>
      </c>
      <c r="E31" s="101">
        <f t="shared" si="1"/>
        <v>96030287</v>
      </c>
      <c r="F31" s="101">
        <f t="shared" si="6"/>
        <v>0</v>
      </c>
      <c r="G31" s="101"/>
      <c r="H31" s="57">
        <f t="shared" si="4"/>
        <v>15</v>
      </c>
      <c r="I31" s="107">
        <f t="shared" si="5"/>
        <v>0</v>
      </c>
      <c r="J31" s="102"/>
    </row>
    <row r="32" spans="1:10">
      <c r="A32" s="104">
        <f t="shared" si="2"/>
        <v>2023</v>
      </c>
      <c r="B32" s="106">
        <v>9.076061965820287</v>
      </c>
      <c r="C32" s="106">
        <f>+B32</f>
        <v>9.076061965820287</v>
      </c>
      <c r="D32" s="108">
        <f t="shared" si="0"/>
        <v>0.94444210201286116</v>
      </c>
      <c r="E32" s="101">
        <f t="shared" si="1"/>
        <v>90695046.111178339</v>
      </c>
      <c r="F32" s="101">
        <f t="shared" si="6"/>
        <v>5335240.8888216615</v>
      </c>
      <c r="G32" s="101">
        <f>+F32+F31+F30</f>
        <v>5335240.8888216615</v>
      </c>
      <c r="H32" s="57">
        <f t="shared" si="4"/>
        <v>16</v>
      </c>
      <c r="I32" s="107">
        <f t="shared" si="5"/>
        <v>85363854.221146584</v>
      </c>
      <c r="J32" s="107">
        <f>+H32*G32</f>
        <v>85363854.221146584</v>
      </c>
    </row>
    <row r="33" spans="1:10">
      <c r="A33" s="104">
        <f t="shared" si="2"/>
        <v>2024</v>
      </c>
      <c r="B33" s="106">
        <v>8.4389532176470414</v>
      </c>
      <c r="C33" s="106">
        <f t="shared" ref="C33:C46" si="7">+C32*B33/B32</f>
        <v>8.4389532176470414</v>
      </c>
      <c r="D33" s="108">
        <f t="shared" si="0"/>
        <v>0.87814547164591095</v>
      </c>
      <c r="E33" s="101">
        <f t="shared" si="1"/>
        <v>84328561.669907197</v>
      </c>
      <c r="F33" s="101">
        <f t="shared" si="6"/>
        <v>6366484.4412711412</v>
      </c>
      <c r="G33" s="101"/>
      <c r="H33" s="57">
        <f t="shared" si="4"/>
        <v>17</v>
      </c>
      <c r="I33" s="107">
        <f t="shared" si="5"/>
        <v>108230235.5016094</v>
      </c>
      <c r="J33" s="101"/>
    </row>
    <row r="34" spans="1:10">
      <c r="A34" s="104">
        <f t="shared" si="2"/>
        <v>2025</v>
      </c>
      <c r="B34" s="106">
        <v>7.8321231794329282</v>
      </c>
      <c r="C34" s="106">
        <f t="shared" si="7"/>
        <v>7.8321231794329282</v>
      </c>
      <c r="D34" s="108">
        <f t="shared" si="0"/>
        <v>0.81499960078101497</v>
      </c>
      <c r="E34" s="101">
        <f t="shared" si="1"/>
        <v>78264645.567886293</v>
      </c>
      <c r="F34" s="101">
        <f t="shared" si="6"/>
        <v>6063916.1020209044</v>
      </c>
      <c r="G34" s="101"/>
      <c r="H34" s="57">
        <f t="shared" si="4"/>
        <v>18</v>
      </c>
      <c r="I34" s="107">
        <f t="shared" si="5"/>
        <v>109150489.83637628</v>
      </c>
      <c r="J34" s="101"/>
    </row>
    <row r="35" spans="1:10">
      <c r="A35" s="104">
        <f t="shared" si="2"/>
        <v>2026</v>
      </c>
      <c r="B35" s="106">
        <v>7.2628724144830965</v>
      </c>
      <c r="C35" s="106">
        <f t="shared" si="7"/>
        <v>7.2628724144830965</v>
      </c>
      <c r="D35" s="108">
        <f t="shared" si="0"/>
        <v>0.75576417565431375</v>
      </c>
      <c r="E35" s="101">
        <f t="shared" si="1"/>
        <v>72576250.692402169</v>
      </c>
      <c r="F35" s="101">
        <f t="shared" si="6"/>
        <v>5688394.8754841238</v>
      </c>
      <c r="G35" s="101">
        <f>+F35+F34+F33</f>
        <v>18118795.418776169</v>
      </c>
      <c r="H35" s="57">
        <f t="shared" si="4"/>
        <v>19</v>
      </c>
      <c r="I35" s="107">
        <f t="shared" si="5"/>
        <v>108079502.63419835</v>
      </c>
      <c r="J35" s="101">
        <f>+H35*G35</f>
        <v>344257112.95674723</v>
      </c>
    </row>
    <row r="36" spans="1:10">
      <c r="A36" s="104">
        <f t="shared" si="2"/>
        <v>2027</v>
      </c>
      <c r="B36" s="106">
        <v>6.7196775876955721</v>
      </c>
      <c r="C36" s="106">
        <f t="shared" si="7"/>
        <v>6.7196775876955721</v>
      </c>
      <c r="D36" s="108">
        <f t="shared" si="0"/>
        <v>0.69924009440126611</v>
      </c>
      <c r="E36" s="101">
        <f t="shared" si="1"/>
        <v>67148226.947260678</v>
      </c>
      <c r="F36" s="101">
        <f t="shared" si="6"/>
        <v>5428023.7451414913</v>
      </c>
      <c r="G36" s="101"/>
      <c r="H36" s="57">
        <f t="shared" si="4"/>
        <v>20</v>
      </c>
      <c r="I36" s="107">
        <f t="shared" si="5"/>
        <v>108560474.90282983</v>
      </c>
      <c r="J36" s="101"/>
    </row>
    <row r="37" spans="1:10">
      <c r="A37" s="104">
        <f t="shared" si="2"/>
        <v>2028</v>
      </c>
      <c r="B37" s="106">
        <v>6.2085033677543322</v>
      </c>
      <c r="C37" s="106">
        <f t="shared" si="7"/>
        <v>6.2085033677543331</v>
      </c>
      <c r="D37" s="108">
        <f t="shared" si="0"/>
        <v>0.64604803196337424</v>
      </c>
      <c r="E37" s="101">
        <f t="shared" si="1"/>
        <v>62040177.925228</v>
      </c>
      <c r="F37" s="101">
        <f t="shared" si="6"/>
        <v>5108049.0220326781</v>
      </c>
      <c r="G37" s="101"/>
      <c r="H37" s="57">
        <f t="shared" si="4"/>
        <v>21</v>
      </c>
      <c r="I37" s="107">
        <f t="shared" si="5"/>
        <v>107269029.46268624</v>
      </c>
      <c r="J37" s="101"/>
    </row>
    <row r="38" spans="1:10">
      <c r="A38" s="104">
        <f t="shared" si="2"/>
        <v>2029</v>
      </c>
      <c r="B38" s="106">
        <v>5.7293515403633197</v>
      </c>
      <c r="C38" s="106">
        <f t="shared" si="7"/>
        <v>5.7293515403633206</v>
      </c>
      <c r="D38" s="108">
        <f t="shared" si="0"/>
        <v>0.59618817415845093</v>
      </c>
      <c r="E38" s="101">
        <f t="shared" si="1"/>
        <v>57252121.470442027</v>
      </c>
      <c r="F38" s="101">
        <f t="shared" si="6"/>
        <v>4788056.4547859728</v>
      </c>
      <c r="G38" s="101">
        <f>+F38+F37+F36</f>
        <v>15324129.221960142</v>
      </c>
      <c r="H38" s="57">
        <f t="shared" si="4"/>
        <v>22</v>
      </c>
      <c r="I38" s="107">
        <f t="shared" si="5"/>
        <v>105337242.0052914</v>
      </c>
      <c r="J38" s="101">
        <f>+H38*G38</f>
        <v>337130842.88312316</v>
      </c>
    </row>
    <row r="39" spans="1:10">
      <c r="A39" s="104">
        <f t="shared" si="2"/>
        <v>2030</v>
      </c>
      <c r="B39" s="106">
        <v>5.2798910156500529</v>
      </c>
      <c r="C39" s="106">
        <f t="shared" si="7"/>
        <v>5.2798910156500538</v>
      </c>
      <c r="D39" s="108">
        <f t="shared" si="0"/>
        <v>0.54941795108917335</v>
      </c>
      <c r="E39" s="101">
        <f t="shared" si="1"/>
        <v>52760763.526045278</v>
      </c>
      <c r="F39" s="101">
        <f t="shared" si="6"/>
        <v>4491357.9443967491</v>
      </c>
      <c r="G39" s="101"/>
      <c r="H39" s="57">
        <f t="shared" si="4"/>
        <v>23</v>
      </c>
      <c r="I39" s="107">
        <f t="shared" si="5"/>
        <v>103301232.72112523</v>
      </c>
      <c r="J39" s="101"/>
    </row>
    <row r="40" spans="1:10">
      <c r="A40" s="104">
        <f t="shared" si="2"/>
        <v>2031</v>
      </c>
      <c r="B40" s="106">
        <v>4.8589625847661573</v>
      </c>
      <c r="C40" s="106">
        <f t="shared" si="7"/>
        <v>4.8589625847661582</v>
      </c>
      <c r="D40" s="108">
        <f t="shared" si="0"/>
        <v>0.50561673713117317</v>
      </c>
      <c r="E40" s="101">
        <f t="shared" si="1"/>
        <v>48554520.378710113</v>
      </c>
      <c r="F40" s="101">
        <f t="shared" si="6"/>
        <v>4206243.1473351642</v>
      </c>
      <c r="G40" s="102"/>
      <c r="H40" s="57">
        <f t="shared" si="4"/>
        <v>24</v>
      </c>
      <c r="I40" s="107">
        <f t="shared" si="5"/>
        <v>100949835.53604394</v>
      </c>
      <c r="J40" s="101"/>
    </row>
    <row r="41" spans="1:10">
      <c r="A41" s="104">
        <f t="shared" si="2"/>
        <v>2032</v>
      </c>
      <c r="B41" s="106">
        <v>4.4647978235511898</v>
      </c>
      <c r="C41" s="106">
        <f t="shared" si="7"/>
        <v>4.4647978235511907</v>
      </c>
      <c r="D41" s="108">
        <f t="shared" si="0"/>
        <v>0.46460051258101215</v>
      </c>
      <c r="E41" s="101">
        <f t="shared" si="1"/>
        <v>44615720.563501708</v>
      </c>
      <c r="F41" s="101">
        <f t="shared" si="6"/>
        <v>3938799.8152084053</v>
      </c>
      <c r="G41" s="102">
        <f>+F41+F40+F39</f>
        <v>12636400.906940319</v>
      </c>
      <c r="H41" s="57">
        <f t="shared" si="4"/>
        <v>25</v>
      </c>
      <c r="I41" s="107">
        <f t="shared" si="5"/>
        <v>98469995.380210131</v>
      </c>
      <c r="J41" s="101">
        <f>+H41*G41</f>
        <v>315910022.67350799</v>
      </c>
    </row>
    <row r="42" spans="1:10">
      <c r="A42" s="104">
        <f t="shared" si="2"/>
        <v>2033</v>
      </c>
      <c r="B42" s="106">
        <v>4.0957350166125623</v>
      </c>
      <c r="C42" s="106">
        <f t="shared" si="7"/>
        <v>4.0957350166125632</v>
      </c>
      <c r="D42" s="108">
        <f t="shared" si="0"/>
        <v>0.42619636169789488</v>
      </c>
      <c r="E42" s="101">
        <f t="shared" si="1"/>
        <v>40927758.932204649</v>
      </c>
      <c r="F42" s="101">
        <f t="shared" si="6"/>
        <v>3687961.6312970594</v>
      </c>
      <c r="G42" s="102"/>
      <c r="H42" s="57">
        <f t="shared" si="4"/>
        <v>26</v>
      </c>
      <c r="I42" s="107">
        <f t="shared" si="5"/>
        <v>95887002.413723543</v>
      </c>
      <c r="J42" s="101"/>
    </row>
    <row r="43" spans="1:10">
      <c r="A43" s="104">
        <f t="shared" si="2"/>
        <v>2034</v>
      </c>
      <c r="B43" s="106">
        <v>3.7500904175949685</v>
      </c>
      <c r="C43" s="106">
        <f t="shared" si="7"/>
        <v>3.7500904175949694</v>
      </c>
      <c r="D43" s="108">
        <f t="shared" si="0"/>
        <v>0.39022907623037378</v>
      </c>
      <c r="E43" s="101">
        <f t="shared" si="1"/>
        <v>37473810.186147675</v>
      </c>
      <c r="F43" s="101">
        <f t="shared" si="6"/>
        <v>3453948.7460569739</v>
      </c>
      <c r="G43" s="102"/>
      <c r="H43" s="57">
        <f t="shared" si="4"/>
        <v>27</v>
      </c>
      <c r="I43" s="107">
        <f t="shared" si="5"/>
        <v>93256616.143538296</v>
      </c>
      <c r="J43" s="101"/>
    </row>
    <row r="44" spans="1:10">
      <c r="A44" s="104">
        <f t="shared" si="2"/>
        <v>2035</v>
      </c>
      <c r="B44" s="106">
        <v>3.4310370660012923</v>
      </c>
      <c r="C44" s="106">
        <f t="shared" si="7"/>
        <v>3.4310370660012932</v>
      </c>
      <c r="D44" s="108">
        <f t="shared" si="0"/>
        <v>0.35702883815706021</v>
      </c>
      <c r="E44" s="101">
        <f t="shared" si="1"/>
        <v>34285581.795499042</v>
      </c>
      <c r="F44" s="101">
        <f t="shared" si="6"/>
        <v>3188228.3906486332</v>
      </c>
      <c r="G44" s="102">
        <f>+F44+F43+F42</f>
        <v>10330138.768002667</v>
      </c>
      <c r="H44" s="57">
        <f t="shared" si="4"/>
        <v>28</v>
      </c>
      <c r="I44" s="107">
        <f t="shared" si="5"/>
        <v>89270394.938161731</v>
      </c>
      <c r="J44" s="101">
        <f>+H44*G44</f>
        <v>289243885.50407469</v>
      </c>
    </row>
    <row r="45" spans="1:10">
      <c r="A45" s="104">
        <f t="shared" si="2"/>
        <v>2036</v>
      </c>
      <c r="B45" s="106">
        <v>3.1360708681688432</v>
      </c>
      <c r="C45" s="106">
        <f t="shared" si="7"/>
        <v>3.1360708681688441</v>
      </c>
      <c r="D45" s="108">
        <f t="shared" si="0"/>
        <v>0.32633507505223308</v>
      </c>
      <c r="E45" s="101">
        <f t="shared" si="1"/>
        <v>31338050.915432483</v>
      </c>
      <c r="F45" s="101">
        <f t="shared" si="6"/>
        <v>2947530.8800665587</v>
      </c>
      <c r="G45" s="102"/>
      <c r="H45" s="57">
        <f t="shared" si="4"/>
        <v>29</v>
      </c>
      <c r="I45" s="107">
        <f t="shared" si="5"/>
        <v>85478395.521930203</v>
      </c>
      <c r="J45" s="101"/>
    </row>
    <row r="46" spans="1:10">
      <c r="A46" s="104">
        <f t="shared" si="2"/>
        <v>2037</v>
      </c>
      <c r="B46" s="106">
        <v>2.851</v>
      </c>
      <c r="C46" s="106">
        <f t="shared" si="7"/>
        <v>2.8510000000000009</v>
      </c>
      <c r="D46" s="108">
        <f t="shared" si="0"/>
        <v>0.29667100588105255</v>
      </c>
      <c r="E46" s="101">
        <f t="shared" si="1"/>
        <v>28489401.839336164</v>
      </c>
      <c r="F46" s="101">
        <f t="shared" si="6"/>
        <v>2848649.0760963187</v>
      </c>
      <c r="G46" s="102">
        <f>+F46+F45</f>
        <v>5796179.9561628774</v>
      </c>
      <c r="H46" s="57">
        <f t="shared" si="4"/>
        <v>30</v>
      </c>
      <c r="I46" s="107">
        <f t="shared" si="5"/>
        <v>85459472.28288956</v>
      </c>
      <c r="J46" s="101">
        <f>+H46*G46</f>
        <v>173885398.68488634</v>
      </c>
    </row>
    <row r="47" spans="1:10" ht="13.5" thickBot="1">
      <c r="A47" s="104"/>
      <c r="B47" s="106"/>
      <c r="C47" s="106"/>
      <c r="D47" s="105"/>
      <c r="E47" s="101"/>
      <c r="J47" s="101"/>
    </row>
    <row r="48" spans="1:10" ht="13.5" thickBot="1">
      <c r="A48" s="104"/>
      <c r="D48" s="57"/>
      <c r="E48" s="57"/>
      <c r="F48" s="101">
        <f>SUM(F17:F47)</f>
        <v>67540885.160663843</v>
      </c>
      <c r="G48" s="101">
        <f>SUM(G18:G47)</f>
        <v>67540885.160663843</v>
      </c>
      <c r="H48" s="103">
        <f>+I48/F48</f>
        <v>21.972820906500157</v>
      </c>
      <c r="I48" s="102">
        <f>SUM(I17:I47)</f>
        <v>1484063773.5017607</v>
      </c>
      <c r="J48" s="101">
        <f>SUM(J18:J47)</f>
        <v>1545791116.9234862</v>
      </c>
    </row>
    <row r="49" spans="2:10" ht="13.5" thickBot="1">
      <c r="D49" s="57" t="s">
        <v>91</v>
      </c>
      <c r="E49" s="57"/>
      <c r="F49" s="57"/>
      <c r="G49" s="57"/>
      <c r="H49" s="57"/>
      <c r="I49" s="57"/>
    </row>
    <row r="50" spans="2:10" ht="15.75" thickBot="1">
      <c r="G50" s="98" t="s">
        <v>90</v>
      </c>
      <c r="J50" s="100">
        <f>+J48/F48</f>
        <v>22.886746498012478</v>
      </c>
    </row>
    <row r="53" spans="2:10" ht="15">
      <c r="B53" s="99"/>
      <c r="C53" s="99"/>
      <c r="H53" s="98" t="s">
        <v>89</v>
      </c>
    </row>
    <row r="57" spans="2:10" ht="15">
      <c r="J57" s="98"/>
    </row>
  </sheetData>
  <mergeCells count="2">
    <mergeCell ref="A7:J7"/>
    <mergeCell ref="A8:J8"/>
  </mergeCells>
  <phoneticPr fontId="34" type="noConversion"/>
  <printOptions horizontalCentered="1"/>
  <pageMargins left="0.75" right="0.75" top="1" bottom="1" header="0.5" footer="0.5"/>
  <pageSetup scale="5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opLeftCell="C6" zoomScale="75" workbookViewId="0">
      <selection activeCell="E14" sqref="E14"/>
    </sheetView>
  </sheetViews>
  <sheetFormatPr defaultRowHeight="12.75"/>
  <cols>
    <col min="1" max="1" width="12.7109375" style="1" customWidth="1"/>
    <col min="2" max="2" width="25.140625" style="1" customWidth="1"/>
    <col min="3" max="3" width="29.140625" style="1" customWidth="1"/>
    <col min="4" max="4" width="23.42578125" style="1" customWidth="1"/>
    <col min="5" max="5" width="21.28515625" style="1" customWidth="1"/>
    <col min="6" max="6" width="20.7109375" style="1" customWidth="1"/>
    <col min="7" max="7" width="21.5703125" style="1" customWidth="1"/>
    <col min="8" max="8" width="16.42578125" style="1" customWidth="1"/>
    <col min="9" max="9" width="23.7109375" style="1" customWidth="1"/>
    <col min="10" max="10" width="21.42578125" style="1" customWidth="1"/>
    <col min="11" max="16384" width="9.140625" style="1"/>
  </cols>
  <sheetData>
    <row r="1" spans="1:10" ht="15.75">
      <c r="A1" s="57"/>
      <c r="B1" s="57"/>
      <c r="C1" s="57"/>
      <c r="D1" s="57"/>
      <c r="E1" s="57"/>
      <c r="F1" s="57"/>
      <c r="G1" s="57"/>
      <c r="H1" s="3"/>
      <c r="I1" s="57"/>
      <c r="J1" s="41"/>
    </row>
    <row r="2" spans="1:10" ht="18">
      <c r="A2" s="57"/>
      <c r="B2" s="57"/>
      <c r="C2" s="57"/>
      <c r="D2" s="57"/>
      <c r="E2" s="57"/>
      <c r="F2" s="57"/>
      <c r="G2" s="57"/>
      <c r="H2" s="128"/>
      <c r="I2" s="42" t="s">
        <v>125</v>
      </c>
    </row>
    <row r="3" spans="1:10" ht="18">
      <c r="A3" s="57"/>
      <c r="B3" s="57"/>
      <c r="C3" s="57"/>
      <c r="D3" s="57"/>
      <c r="E3" s="57"/>
      <c r="F3" s="57"/>
      <c r="G3" s="57"/>
      <c r="H3" s="57"/>
      <c r="I3" s="42" t="s">
        <v>233</v>
      </c>
      <c r="J3" s="45"/>
    </row>
    <row r="4" spans="1:10">
      <c r="A4" s="57"/>
      <c r="B4" s="57"/>
      <c r="C4" s="57"/>
      <c r="D4" s="57"/>
      <c r="E4" s="57"/>
      <c r="F4" s="57"/>
      <c r="G4" s="57"/>
      <c r="H4" s="57"/>
      <c r="I4" s="57"/>
      <c r="J4" s="45"/>
    </row>
    <row r="7" spans="1:10" ht="23.25">
      <c r="A7" s="265" t="s">
        <v>127</v>
      </c>
      <c r="B7" s="265"/>
      <c r="C7" s="265"/>
      <c r="D7" s="265"/>
      <c r="E7" s="265"/>
      <c r="F7" s="265"/>
      <c r="G7" s="265"/>
      <c r="H7" s="265"/>
      <c r="I7" s="265"/>
      <c r="J7" s="265"/>
    </row>
    <row r="8" spans="1:10" ht="18">
      <c r="A8" s="266" t="s">
        <v>121</v>
      </c>
      <c r="B8" s="266"/>
      <c r="C8" s="266"/>
      <c r="D8" s="266"/>
      <c r="E8" s="266"/>
      <c r="F8" s="266"/>
      <c r="G8" s="266"/>
      <c r="H8" s="266"/>
      <c r="I8" s="266"/>
      <c r="J8" s="266"/>
    </row>
    <row r="9" spans="1:10">
      <c r="A9" s="57"/>
      <c r="B9" s="57"/>
      <c r="C9" s="57"/>
      <c r="D9" s="57"/>
      <c r="E9" s="57"/>
      <c r="F9" s="57"/>
      <c r="G9" s="57"/>
      <c r="H9" s="57"/>
      <c r="I9" s="57"/>
    </row>
    <row r="10" spans="1:10" ht="13.5" thickBot="1">
      <c r="A10" s="57"/>
      <c r="B10" s="57"/>
      <c r="C10" s="57"/>
      <c r="D10" s="57"/>
      <c r="E10" s="57"/>
      <c r="F10" s="57"/>
      <c r="G10" s="57"/>
      <c r="H10" s="57"/>
      <c r="I10" s="57"/>
    </row>
    <row r="11" spans="1:10">
      <c r="A11" s="124" t="s">
        <v>116</v>
      </c>
      <c r="B11" s="125" t="s">
        <v>115</v>
      </c>
      <c r="C11" s="124" t="s">
        <v>114</v>
      </c>
      <c r="D11" s="124" t="s">
        <v>113</v>
      </c>
      <c r="E11" s="124" t="s">
        <v>112</v>
      </c>
      <c r="F11" s="127" t="s">
        <v>98</v>
      </c>
      <c r="G11" s="126" t="s">
        <v>111</v>
      </c>
      <c r="H11" s="125" t="s">
        <v>110</v>
      </c>
      <c r="I11" s="124" t="s">
        <v>109</v>
      </c>
      <c r="J11" s="124" t="s">
        <v>109</v>
      </c>
    </row>
    <row r="12" spans="1:10">
      <c r="A12" s="122"/>
      <c r="B12" s="117" t="s">
        <v>108</v>
      </c>
      <c r="C12" s="120" t="s">
        <v>107</v>
      </c>
      <c r="D12" s="120" t="s">
        <v>106</v>
      </c>
      <c r="E12" s="120" t="s">
        <v>105</v>
      </c>
      <c r="F12" s="123" t="s">
        <v>92</v>
      </c>
      <c r="G12" s="118" t="s">
        <v>104</v>
      </c>
      <c r="H12" s="117" t="s">
        <v>103</v>
      </c>
      <c r="I12" s="120" t="s">
        <v>102</v>
      </c>
      <c r="J12" s="120" t="s">
        <v>102</v>
      </c>
    </row>
    <row r="13" spans="1:10">
      <c r="A13" s="122"/>
      <c r="B13" s="117" t="s">
        <v>101</v>
      </c>
      <c r="C13" s="121"/>
      <c r="D13" s="120" t="s">
        <v>100</v>
      </c>
      <c r="E13" s="120" t="s">
        <v>99</v>
      </c>
      <c r="F13" s="119"/>
      <c r="G13" s="118" t="s">
        <v>98</v>
      </c>
      <c r="H13" s="117" t="s">
        <v>97</v>
      </c>
      <c r="I13" s="116" t="s">
        <v>96</v>
      </c>
      <c r="J13" s="116" t="s">
        <v>95</v>
      </c>
    </row>
    <row r="14" spans="1:10" ht="13.5" thickBot="1">
      <c r="A14" s="115"/>
      <c r="B14" s="110" t="s">
        <v>94</v>
      </c>
      <c r="C14" s="114" t="s">
        <v>93</v>
      </c>
      <c r="D14" s="113">
        <f>+B17</f>
        <v>13.778944927748242</v>
      </c>
      <c r="E14" s="130">
        <v>96030287</v>
      </c>
      <c r="F14" s="112"/>
      <c r="G14" s="111" t="s">
        <v>92</v>
      </c>
      <c r="H14" s="110">
        <v>2007</v>
      </c>
      <c r="I14" s="109" t="s">
        <v>90</v>
      </c>
      <c r="J14" s="109" t="s">
        <v>90</v>
      </c>
    </row>
    <row r="15" spans="1:10">
      <c r="A15" s="57"/>
      <c r="B15" s="57"/>
      <c r="C15" s="57"/>
      <c r="D15" s="57"/>
      <c r="E15" s="57"/>
      <c r="F15" s="57"/>
      <c r="G15" s="57"/>
      <c r="H15" s="57"/>
      <c r="I15" s="57"/>
    </row>
    <row r="16" spans="1:10">
      <c r="A16" s="57"/>
      <c r="B16" s="57"/>
      <c r="C16" s="57"/>
      <c r="D16" s="57"/>
      <c r="E16" s="57"/>
      <c r="F16" s="57"/>
      <c r="G16" s="57"/>
      <c r="H16" s="57"/>
      <c r="I16" s="57"/>
    </row>
    <row r="17" spans="1:10">
      <c r="A17" s="104">
        <v>2008</v>
      </c>
      <c r="B17" s="106">
        <v>13.778944927748242</v>
      </c>
      <c r="C17" s="106">
        <f>+B17</f>
        <v>13.778944927748242</v>
      </c>
      <c r="D17" s="108">
        <f t="shared" ref="D17:D46" si="0">+(C17)/$D$14</f>
        <v>1</v>
      </c>
      <c r="E17" s="101">
        <f t="shared" ref="E17:E46" si="1">+D17*E$14</f>
        <v>96030287</v>
      </c>
      <c r="F17" s="57"/>
      <c r="G17" s="57"/>
      <c r="H17" s="57">
        <v>1</v>
      </c>
      <c r="I17" s="57"/>
    </row>
    <row r="18" spans="1:10">
      <c r="A18" s="104">
        <f t="shared" ref="A18:A46" si="2">+A17+1</f>
        <v>2009</v>
      </c>
      <c r="B18" s="106">
        <v>16.218913585062676</v>
      </c>
      <c r="C18" s="106">
        <f>+C17</f>
        <v>13.778944927748242</v>
      </c>
      <c r="D18" s="108">
        <f t="shared" si="0"/>
        <v>1</v>
      </c>
      <c r="E18" s="101">
        <f t="shared" si="1"/>
        <v>96030287</v>
      </c>
      <c r="F18" s="101">
        <f>+E14-E18</f>
        <v>0</v>
      </c>
      <c r="G18" s="57"/>
      <c r="H18" s="57">
        <f t="shared" ref="H18:H46" si="3">+H17+1</f>
        <v>2</v>
      </c>
      <c r="I18" s="107">
        <f>+H18*F18</f>
        <v>0</v>
      </c>
    </row>
    <row r="19" spans="1:10">
      <c r="A19" s="104">
        <f t="shared" si="2"/>
        <v>2010</v>
      </c>
      <c r="B19" s="106">
        <v>18.082340826604259</v>
      </c>
      <c r="C19" s="106">
        <f t="shared" ref="C19:C37" si="4">+C18</f>
        <v>13.778944927748242</v>
      </c>
      <c r="D19" s="108">
        <f t="shared" si="0"/>
        <v>1</v>
      </c>
      <c r="E19" s="101">
        <f t="shared" si="1"/>
        <v>96030287</v>
      </c>
      <c r="F19" s="101">
        <f>+E18-E19</f>
        <v>0</v>
      </c>
      <c r="G19" s="107"/>
      <c r="H19" s="57">
        <f t="shared" si="3"/>
        <v>3</v>
      </c>
      <c r="I19" s="107">
        <f t="shared" ref="I19:I46" si="5">+H19*F19</f>
        <v>0</v>
      </c>
    </row>
    <row r="20" spans="1:10">
      <c r="A20" s="104">
        <f t="shared" si="2"/>
        <v>2011</v>
      </c>
      <c r="B20" s="106">
        <v>19.531396450277118</v>
      </c>
      <c r="C20" s="106">
        <f t="shared" si="4"/>
        <v>13.778944927748242</v>
      </c>
      <c r="D20" s="108">
        <f t="shared" si="0"/>
        <v>1</v>
      </c>
      <c r="E20" s="101">
        <f t="shared" si="1"/>
        <v>96030287</v>
      </c>
      <c r="F20" s="101"/>
      <c r="G20" s="107">
        <f>+F20+F19+F18</f>
        <v>0</v>
      </c>
      <c r="H20" s="57">
        <f t="shared" si="3"/>
        <v>4</v>
      </c>
      <c r="I20" s="107">
        <f t="shared" si="5"/>
        <v>0</v>
      </c>
      <c r="J20" s="107">
        <f>+H20*G20</f>
        <v>0</v>
      </c>
    </row>
    <row r="21" spans="1:10">
      <c r="A21" s="104">
        <f t="shared" si="2"/>
        <v>2012</v>
      </c>
      <c r="B21" s="106">
        <v>20.705685347130096</v>
      </c>
      <c r="C21" s="106">
        <f t="shared" si="4"/>
        <v>13.778944927748242</v>
      </c>
      <c r="D21" s="108">
        <f t="shared" si="0"/>
        <v>1</v>
      </c>
      <c r="E21" s="101">
        <f t="shared" si="1"/>
        <v>96030287</v>
      </c>
      <c r="F21" s="101">
        <f>+E19-E21</f>
        <v>0</v>
      </c>
      <c r="G21" s="101"/>
      <c r="H21" s="57">
        <f t="shared" si="3"/>
        <v>5</v>
      </c>
      <c r="I21" s="107">
        <f t="shared" si="5"/>
        <v>0</v>
      </c>
      <c r="J21" s="102"/>
    </row>
    <row r="22" spans="1:10">
      <c r="A22" s="104">
        <f t="shared" si="2"/>
        <v>2013</v>
      </c>
      <c r="B22" s="106">
        <v>21.583991623949739</v>
      </c>
      <c r="C22" s="106">
        <f t="shared" si="4"/>
        <v>13.778944927748242</v>
      </c>
      <c r="D22" s="108">
        <f t="shared" si="0"/>
        <v>1</v>
      </c>
      <c r="E22" s="101">
        <f t="shared" si="1"/>
        <v>96030287</v>
      </c>
      <c r="F22" s="101">
        <f t="shared" ref="F22:F46" si="6">+E21-E22</f>
        <v>0</v>
      </c>
      <c r="G22" s="101"/>
      <c r="H22" s="57">
        <f t="shared" si="3"/>
        <v>6</v>
      </c>
      <c r="I22" s="107">
        <f t="shared" si="5"/>
        <v>0</v>
      </c>
      <c r="J22" s="57"/>
    </row>
    <row r="23" spans="1:10">
      <c r="A23" s="104">
        <f t="shared" si="2"/>
        <v>2014</v>
      </c>
      <c r="B23" s="106">
        <v>22.273854915102806</v>
      </c>
      <c r="C23" s="106">
        <f t="shared" si="4"/>
        <v>13.778944927748242</v>
      </c>
      <c r="D23" s="108">
        <f t="shared" si="0"/>
        <v>1</v>
      </c>
      <c r="E23" s="101">
        <f t="shared" si="1"/>
        <v>96030287</v>
      </c>
      <c r="F23" s="101"/>
      <c r="G23" s="101">
        <f>+F23+F22+F21</f>
        <v>0</v>
      </c>
      <c r="H23" s="57">
        <f t="shared" si="3"/>
        <v>7</v>
      </c>
      <c r="I23" s="107">
        <f t="shared" si="5"/>
        <v>0</v>
      </c>
      <c r="J23" s="107">
        <f>+H23*G23</f>
        <v>0</v>
      </c>
    </row>
    <row r="24" spans="1:10">
      <c r="A24" s="104">
        <f t="shared" si="2"/>
        <v>2015</v>
      </c>
      <c r="B24" s="106">
        <v>22.856285411665418</v>
      </c>
      <c r="C24" s="106">
        <f t="shared" si="4"/>
        <v>13.778944927748242</v>
      </c>
      <c r="D24" s="108">
        <f t="shared" si="0"/>
        <v>1</v>
      </c>
      <c r="E24" s="101">
        <f t="shared" si="1"/>
        <v>96030287</v>
      </c>
      <c r="F24" s="101">
        <f>+E22-E24</f>
        <v>0</v>
      </c>
      <c r="G24" s="101"/>
      <c r="H24" s="57">
        <f t="shared" si="3"/>
        <v>8</v>
      </c>
      <c r="I24" s="107">
        <f t="shared" si="5"/>
        <v>0</v>
      </c>
      <c r="J24" s="102"/>
    </row>
    <row r="25" spans="1:10">
      <c r="A25" s="104">
        <f t="shared" si="2"/>
        <v>2016</v>
      </c>
      <c r="B25" s="106">
        <v>23.334216319437836</v>
      </c>
      <c r="C25" s="106">
        <f t="shared" si="4"/>
        <v>13.778944927748242</v>
      </c>
      <c r="D25" s="108">
        <f t="shared" si="0"/>
        <v>1</v>
      </c>
      <c r="E25" s="101">
        <f t="shared" si="1"/>
        <v>96030287</v>
      </c>
      <c r="F25" s="101">
        <f t="shared" si="6"/>
        <v>0</v>
      </c>
      <c r="G25" s="101"/>
      <c r="H25" s="57">
        <f t="shared" si="3"/>
        <v>9</v>
      </c>
      <c r="I25" s="107">
        <f t="shared" si="5"/>
        <v>0</v>
      </c>
      <c r="J25" s="57"/>
    </row>
    <row r="26" spans="1:10">
      <c r="A26" s="104">
        <f t="shared" si="2"/>
        <v>2017</v>
      </c>
      <c r="B26" s="106">
        <v>23.658029917476007</v>
      </c>
      <c r="C26" s="106">
        <f t="shared" si="4"/>
        <v>13.778944927748242</v>
      </c>
      <c r="D26" s="108">
        <f t="shared" si="0"/>
        <v>1</v>
      </c>
      <c r="E26" s="101">
        <f t="shared" si="1"/>
        <v>96030287</v>
      </c>
      <c r="F26" s="101">
        <f t="shared" si="6"/>
        <v>0</v>
      </c>
      <c r="G26" s="101">
        <f>+F26+F25+F24</f>
        <v>0</v>
      </c>
      <c r="H26" s="57">
        <f t="shared" si="3"/>
        <v>10</v>
      </c>
      <c r="I26" s="107">
        <f t="shared" si="5"/>
        <v>0</v>
      </c>
      <c r="J26" s="107">
        <f>+H26*G26</f>
        <v>0</v>
      </c>
    </row>
    <row r="27" spans="1:10">
      <c r="A27" s="104">
        <f t="shared" si="2"/>
        <v>2018</v>
      </c>
      <c r="B27" s="106">
        <v>23.929603342059256</v>
      </c>
      <c r="C27" s="106">
        <f t="shared" si="4"/>
        <v>13.778944927748242</v>
      </c>
      <c r="D27" s="108">
        <f t="shared" si="0"/>
        <v>1</v>
      </c>
      <c r="E27" s="101">
        <f t="shared" si="1"/>
        <v>96030287</v>
      </c>
      <c r="F27" s="101">
        <f t="shared" si="6"/>
        <v>0</v>
      </c>
      <c r="G27" s="101"/>
      <c r="H27" s="57">
        <f t="shared" si="3"/>
        <v>11</v>
      </c>
      <c r="I27" s="107">
        <f t="shared" si="5"/>
        <v>0</v>
      </c>
      <c r="J27" s="102"/>
    </row>
    <row r="28" spans="1:10">
      <c r="A28" s="104">
        <f t="shared" si="2"/>
        <v>2019</v>
      </c>
      <c r="B28" s="106">
        <v>23.927177651044712</v>
      </c>
      <c r="C28" s="106">
        <f t="shared" si="4"/>
        <v>13.778944927748242</v>
      </c>
      <c r="D28" s="108">
        <f t="shared" si="0"/>
        <v>1</v>
      </c>
      <c r="E28" s="101">
        <f t="shared" si="1"/>
        <v>96030287</v>
      </c>
      <c r="F28" s="101">
        <f t="shared" si="6"/>
        <v>0</v>
      </c>
      <c r="G28" s="101"/>
      <c r="H28" s="57">
        <f t="shared" si="3"/>
        <v>12</v>
      </c>
      <c r="I28" s="107">
        <f t="shared" si="5"/>
        <v>0</v>
      </c>
      <c r="J28" s="102"/>
    </row>
    <row r="29" spans="1:10">
      <c r="A29" s="104">
        <f t="shared" si="2"/>
        <v>2020</v>
      </c>
      <c r="B29" s="106">
        <v>23.488357206102922</v>
      </c>
      <c r="C29" s="106">
        <f t="shared" si="4"/>
        <v>13.778944927748242</v>
      </c>
      <c r="D29" s="108">
        <f t="shared" si="0"/>
        <v>1</v>
      </c>
      <c r="E29" s="101">
        <f t="shared" si="1"/>
        <v>96030287</v>
      </c>
      <c r="F29" s="101">
        <f t="shared" si="6"/>
        <v>0</v>
      </c>
      <c r="G29" s="101">
        <f>+F29+F28+F27</f>
        <v>0</v>
      </c>
      <c r="H29" s="57">
        <f t="shared" si="3"/>
        <v>13</v>
      </c>
      <c r="I29" s="107">
        <f t="shared" si="5"/>
        <v>0</v>
      </c>
      <c r="J29" s="102">
        <f>+H29*G29</f>
        <v>0</v>
      </c>
    </row>
    <row r="30" spans="1:10">
      <c r="A30" s="104">
        <f t="shared" si="2"/>
        <v>2021</v>
      </c>
      <c r="B30" s="106">
        <v>22.744606045590508</v>
      </c>
      <c r="C30" s="106">
        <f t="shared" si="4"/>
        <v>13.778944927748242</v>
      </c>
      <c r="D30" s="108">
        <f t="shared" si="0"/>
        <v>1</v>
      </c>
      <c r="E30" s="101">
        <f t="shared" si="1"/>
        <v>96030287</v>
      </c>
      <c r="F30" s="101">
        <f t="shared" si="6"/>
        <v>0</v>
      </c>
      <c r="G30" s="101"/>
      <c r="H30" s="57">
        <f t="shared" si="3"/>
        <v>14</v>
      </c>
      <c r="I30" s="107">
        <f t="shared" si="5"/>
        <v>0</v>
      </c>
      <c r="J30" s="102"/>
    </row>
    <row r="31" spans="1:10">
      <c r="A31" s="104">
        <f t="shared" si="2"/>
        <v>2022</v>
      </c>
      <c r="B31" s="106">
        <v>21.803778767349613</v>
      </c>
      <c r="C31" s="106">
        <f t="shared" si="4"/>
        <v>13.778944927748242</v>
      </c>
      <c r="D31" s="108">
        <f t="shared" si="0"/>
        <v>1</v>
      </c>
      <c r="E31" s="101">
        <f t="shared" si="1"/>
        <v>96030287</v>
      </c>
      <c r="F31" s="101">
        <f t="shared" si="6"/>
        <v>0</v>
      </c>
      <c r="G31" s="101"/>
      <c r="H31" s="57">
        <f t="shared" si="3"/>
        <v>15</v>
      </c>
      <c r="I31" s="107">
        <f t="shared" si="5"/>
        <v>0</v>
      </c>
      <c r="J31" s="102"/>
    </row>
    <row r="32" spans="1:10">
      <c r="A32" s="104">
        <f t="shared" si="2"/>
        <v>2023</v>
      </c>
      <c r="B32" s="106">
        <v>20.726062489964356</v>
      </c>
      <c r="C32" s="106">
        <f t="shared" si="4"/>
        <v>13.778944927748242</v>
      </c>
      <c r="D32" s="108">
        <f t="shared" si="0"/>
        <v>1</v>
      </c>
      <c r="E32" s="101">
        <f t="shared" si="1"/>
        <v>96030287</v>
      </c>
      <c r="F32" s="101">
        <f t="shared" si="6"/>
        <v>0</v>
      </c>
      <c r="G32" s="101">
        <f>+F32+F31+F30</f>
        <v>0</v>
      </c>
      <c r="H32" s="57">
        <f t="shared" si="3"/>
        <v>16</v>
      </c>
      <c r="I32" s="107">
        <f t="shared" si="5"/>
        <v>0</v>
      </c>
      <c r="J32" s="107">
        <f>+H32*G32</f>
        <v>0</v>
      </c>
    </row>
    <row r="33" spans="1:10">
      <c r="A33" s="104">
        <f t="shared" si="2"/>
        <v>2024</v>
      </c>
      <c r="B33" s="106">
        <v>19.555896935045677</v>
      </c>
      <c r="C33" s="106">
        <f t="shared" si="4"/>
        <v>13.778944927748242</v>
      </c>
      <c r="D33" s="108">
        <f t="shared" si="0"/>
        <v>1</v>
      </c>
      <c r="E33" s="101">
        <f t="shared" si="1"/>
        <v>96030287</v>
      </c>
      <c r="F33" s="101">
        <f t="shared" si="6"/>
        <v>0</v>
      </c>
      <c r="G33" s="101"/>
      <c r="H33" s="57">
        <f t="shared" si="3"/>
        <v>17</v>
      </c>
      <c r="I33" s="107">
        <f t="shared" si="5"/>
        <v>0</v>
      </c>
      <c r="J33" s="101"/>
    </row>
    <row r="34" spans="1:10">
      <c r="A34" s="104">
        <f t="shared" si="2"/>
        <v>2025</v>
      </c>
      <c r="B34" s="106">
        <v>18.367704274805227</v>
      </c>
      <c r="C34" s="106">
        <f t="shared" si="4"/>
        <v>13.778944927748242</v>
      </c>
      <c r="D34" s="108">
        <f t="shared" si="0"/>
        <v>1</v>
      </c>
      <c r="E34" s="101">
        <f t="shared" si="1"/>
        <v>96030287</v>
      </c>
      <c r="F34" s="101">
        <f t="shared" si="6"/>
        <v>0</v>
      </c>
      <c r="G34" s="101"/>
      <c r="H34" s="57">
        <f t="shared" si="3"/>
        <v>18</v>
      </c>
      <c r="I34" s="107">
        <f t="shared" si="5"/>
        <v>0</v>
      </c>
      <c r="J34" s="101"/>
    </row>
    <row r="35" spans="1:10">
      <c r="A35" s="104">
        <f t="shared" si="2"/>
        <v>2026</v>
      </c>
      <c r="B35" s="106">
        <v>17.182764864099102</v>
      </c>
      <c r="C35" s="106">
        <f t="shared" si="4"/>
        <v>13.778944927748242</v>
      </c>
      <c r="D35" s="108">
        <f t="shared" si="0"/>
        <v>1</v>
      </c>
      <c r="E35" s="101">
        <f t="shared" si="1"/>
        <v>96030287</v>
      </c>
      <c r="F35" s="101">
        <f t="shared" si="6"/>
        <v>0</v>
      </c>
      <c r="G35" s="101">
        <f>+F35+F34+F33</f>
        <v>0</v>
      </c>
      <c r="H35" s="57">
        <f t="shared" si="3"/>
        <v>19</v>
      </c>
      <c r="I35" s="107">
        <f t="shared" si="5"/>
        <v>0</v>
      </c>
      <c r="J35" s="101">
        <f>+H35*G35</f>
        <v>0</v>
      </c>
    </row>
    <row r="36" spans="1:10">
      <c r="A36" s="104">
        <f t="shared" si="2"/>
        <v>2027</v>
      </c>
      <c r="B36" s="106">
        <v>15.916338053512382</v>
      </c>
      <c r="C36" s="106">
        <f t="shared" si="4"/>
        <v>13.778944927748242</v>
      </c>
      <c r="D36" s="108">
        <f t="shared" si="0"/>
        <v>1</v>
      </c>
      <c r="E36" s="101">
        <f t="shared" si="1"/>
        <v>96030287</v>
      </c>
      <c r="F36" s="101">
        <f t="shared" si="6"/>
        <v>0</v>
      </c>
      <c r="G36" s="101"/>
      <c r="H36" s="57">
        <f t="shared" si="3"/>
        <v>20</v>
      </c>
      <c r="I36" s="107">
        <f t="shared" si="5"/>
        <v>0</v>
      </c>
      <c r="J36" s="101"/>
    </row>
    <row r="37" spans="1:10">
      <c r="A37" s="104">
        <f t="shared" si="2"/>
        <v>2028</v>
      </c>
      <c r="B37" s="106">
        <v>14.692478469722293</v>
      </c>
      <c r="C37" s="106">
        <f t="shared" si="4"/>
        <v>13.778944927748242</v>
      </c>
      <c r="D37" s="108">
        <f t="shared" si="0"/>
        <v>1</v>
      </c>
      <c r="E37" s="101">
        <f t="shared" si="1"/>
        <v>96030287</v>
      </c>
      <c r="F37" s="101">
        <f t="shared" si="6"/>
        <v>0</v>
      </c>
      <c r="G37" s="101"/>
      <c r="H37" s="57">
        <f t="shared" si="3"/>
        <v>21</v>
      </c>
      <c r="I37" s="107">
        <f t="shared" si="5"/>
        <v>0</v>
      </c>
      <c r="J37" s="101"/>
    </row>
    <row r="38" spans="1:10">
      <c r="A38" s="104">
        <f t="shared" si="2"/>
        <v>2029</v>
      </c>
      <c r="B38" s="106">
        <v>13.525044157102222</v>
      </c>
      <c r="C38" s="106">
        <f>+B38</f>
        <v>13.525044157102222</v>
      </c>
      <c r="D38" s="108">
        <f t="shared" si="0"/>
        <v>0.98157327923310655</v>
      </c>
      <c r="E38" s="101">
        <f t="shared" si="1"/>
        <v>94260763.716286361</v>
      </c>
      <c r="F38" s="101">
        <f t="shared" si="6"/>
        <v>1769523.2837136388</v>
      </c>
      <c r="G38" s="101">
        <f>+F38+F37+F36</f>
        <v>1769523.2837136388</v>
      </c>
      <c r="H38" s="57">
        <f t="shared" si="3"/>
        <v>22</v>
      </c>
      <c r="I38" s="107">
        <f t="shared" si="5"/>
        <v>38929512.241700053</v>
      </c>
      <c r="J38" s="101">
        <f>+H38*G38</f>
        <v>38929512.241700053</v>
      </c>
    </row>
    <row r="39" spans="1:10">
      <c r="A39" s="104">
        <f t="shared" si="2"/>
        <v>2030</v>
      </c>
      <c r="B39" s="106">
        <v>12.416118265772344</v>
      </c>
      <c r="C39" s="106">
        <f t="shared" ref="C39:C46" si="7">+C38*B39/B38</f>
        <v>12.416118265772344</v>
      </c>
      <c r="D39" s="108">
        <f t="shared" si="0"/>
        <v>0.90109354024404165</v>
      </c>
      <c r="E39" s="101">
        <f t="shared" si="1"/>
        <v>86532271.283481374</v>
      </c>
      <c r="F39" s="101">
        <f t="shared" si="6"/>
        <v>7728492.4328049868</v>
      </c>
      <c r="G39" s="101"/>
      <c r="H39" s="57">
        <f t="shared" si="3"/>
        <v>23</v>
      </c>
      <c r="I39" s="107">
        <f t="shared" si="5"/>
        <v>177755325.95451468</v>
      </c>
      <c r="J39" s="101"/>
    </row>
    <row r="40" spans="1:10">
      <c r="A40" s="104">
        <f t="shared" si="2"/>
        <v>2031</v>
      </c>
      <c r="B40" s="106">
        <v>11.366876721232243</v>
      </c>
      <c r="C40" s="106">
        <f t="shared" si="7"/>
        <v>11.366876721232243</v>
      </c>
      <c r="D40" s="108">
        <f t="shared" si="0"/>
        <v>0.82494536271361818</v>
      </c>
      <c r="E40" s="101">
        <f t="shared" si="1"/>
        <v>79219739.940707847</v>
      </c>
      <c r="F40" s="101">
        <f t="shared" si="6"/>
        <v>7312531.3427735269</v>
      </c>
      <c r="G40" s="102"/>
      <c r="H40" s="57">
        <f t="shared" si="3"/>
        <v>24</v>
      </c>
      <c r="I40" s="107">
        <f t="shared" si="5"/>
        <v>175500752.22656465</v>
      </c>
      <c r="J40" s="101"/>
    </row>
    <row r="41" spans="1:10">
      <c r="A41" s="104">
        <f t="shared" si="2"/>
        <v>2032</v>
      </c>
      <c r="B41" s="106">
        <v>10.37981841028167</v>
      </c>
      <c r="C41" s="106">
        <f t="shared" si="7"/>
        <v>10.37981841028167</v>
      </c>
      <c r="D41" s="108">
        <f t="shared" si="0"/>
        <v>0.7533101020948737</v>
      </c>
      <c r="E41" s="101">
        <f t="shared" si="1"/>
        <v>72340585.304170027</v>
      </c>
      <c r="F41" s="101">
        <f t="shared" si="6"/>
        <v>6879154.6365378201</v>
      </c>
      <c r="G41" s="102">
        <f>+F41+F40+F39</f>
        <v>21920178.412116334</v>
      </c>
      <c r="H41" s="57">
        <f t="shared" si="3"/>
        <v>25</v>
      </c>
      <c r="I41" s="107">
        <f t="shared" si="5"/>
        <v>171978865.9134455</v>
      </c>
      <c r="J41" s="101">
        <f>+H41*G41</f>
        <v>548004460.3029083</v>
      </c>
    </row>
    <row r="42" spans="1:10">
      <c r="A42" s="104">
        <f t="shared" si="2"/>
        <v>2033</v>
      </c>
      <c r="B42" s="106">
        <v>9.4571758584463907</v>
      </c>
      <c r="C42" s="106">
        <f t="shared" si="7"/>
        <v>9.4571758584463907</v>
      </c>
      <c r="D42" s="108">
        <f t="shared" si="0"/>
        <v>0.68634978280531411</v>
      </c>
      <c r="E42" s="101">
        <f t="shared" si="1"/>
        <v>65910366.62518198</v>
      </c>
      <c r="F42" s="101">
        <f t="shared" si="6"/>
        <v>6430218.6789880469</v>
      </c>
      <c r="G42" s="102"/>
      <c r="H42" s="57">
        <f t="shared" si="3"/>
        <v>26</v>
      </c>
      <c r="I42" s="107">
        <f t="shared" si="5"/>
        <v>167185685.65368921</v>
      </c>
      <c r="J42" s="101"/>
    </row>
    <row r="43" spans="1:10">
      <c r="A43" s="104">
        <f t="shared" si="2"/>
        <v>2034</v>
      </c>
      <c r="B43" s="106">
        <v>8.5986122253716548</v>
      </c>
      <c r="C43" s="106">
        <f t="shared" si="7"/>
        <v>8.5986122253716548</v>
      </c>
      <c r="D43" s="108">
        <f t="shared" si="0"/>
        <v>0.62403995882555874</v>
      </c>
      <c r="E43" s="101">
        <f t="shared" si="1"/>
        <v>59926736.345486589</v>
      </c>
      <c r="F43" s="101">
        <f t="shared" si="6"/>
        <v>5983630.2796953917</v>
      </c>
      <c r="G43" s="102"/>
      <c r="H43" s="57">
        <f t="shared" si="3"/>
        <v>27</v>
      </c>
      <c r="I43" s="107">
        <f t="shared" si="5"/>
        <v>161558017.55177557</v>
      </c>
      <c r="J43" s="101"/>
    </row>
    <row r="44" spans="1:10">
      <c r="A44" s="104">
        <f t="shared" si="2"/>
        <v>2035</v>
      </c>
      <c r="B44" s="106">
        <v>7.8037443633140544</v>
      </c>
      <c r="C44" s="106">
        <f t="shared" si="7"/>
        <v>7.8037443633140544</v>
      </c>
      <c r="D44" s="108">
        <f t="shared" si="0"/>
        <v>0.56635282340077864</v>
      </c>
      <c r="E44" s="101">
        <f t="shared" si="1"/>
        <v>54387024.174437091</v>
      </c>
      <c r="F44" s="101">
        <f t="shared" si="6"/>
        <v>5539712.171049498</v>
      </c>
      <c r="G44" s="102">
        <f>+F44+F43+F42</f>
        <v>17953561.129732937</v>
      </c>
      <c r="H44" s="57">
        <f t="shared" si="3"/>
        <v>28</v>
      </c>
      <c r="I44" s="107">
        <f t="shared" si="5"/>
        <v>155111940.78938594</v>
      </c>
      <c r="J44" s="101">
        <f>+H44*G44</f>
        <v>502699711.63252223</v>
      </c>
    </row>
    <row r="45" spans="1:10">
      <c r="A45" s="104">
        <f t="shared" si="2"/>
        <v>2036</v>
      </c>
      <c r="B45" s="106">
        <v>7.0716998802345534</v>
      </c>
      <c r="C45" s="106">
        <f t="shared" si="7"/>
        <v>7.0716998802345534</v>
      </c>
      <c r="D45" s="108">
        <f t="shared" si="0"/>
        <v>0.51322506311738425</v>
      </c>
      <c r="E45" s="101">
        <f t="shared" si="1"/>
        <v>49285150.106755525</v>
      </c>
      <c r="F45" s="101">
        <f t="shared" si="6"/>
        <v>5101874.0676815659</v>
      </c>
      <c r="G45" s="102"/>
      <c r="H45" s="57">
        <f t="shared" si="3"/>
        <v>29</v>
      </c>
      <c r="I45" s="107">
        <f t="shared" si="5"/>
        <v>147954347.9627654</v>
      </c>
      <c r="J45" s="101"/>
    </row>
    <row r="46" spans="1:10">
      <c r="A46" s="104">
        <f t="shared" si="2"/>
        <v>2037</v>
      </c>
      <c r="B46" s="106">
        <v>6.5220000000000002</v>
      </c>
      <c r="C46" s="106">
        <f t="shared" si="7"/>
        <v>6.5220000000000002</v>
      </c>
      <c r="D46" s="108">
        <f t="shared" si="0"/>
        <v>0.47333087070156588</v>
      </c>
      <c r="E46" s="101">
        <f t="shared" si="1"/>
        <v>45454099.359431259</v>
      </c>
      <c r="F46" s="101">
        <f t="shared" si="6"/>
        <v>3831050.7473242655</v>
      </c>
      <c r="G46" s="102">
        <f>+F46+F45</f>
        <v>8932924.8150058314</v>
      </c>
      <c r="H46" s="57">
        <f t="shared" si="3"/>
        <v>30</v>
      </c>
      <c r="I46" s="107">
        <f t="shared" si="5"/>
        <v>114931522.41972797</v>
      </c>
      <c r="J46" s="101">
        <f>+H46*G46</f>
        <v>267987744.45017493</v>
      </c>
    </row>
    <row r="47" spans="1:10" ht="13.5" thickBot="1">
      <c r="A47" s="104"/>
      <c r="B47" s="106"/>
      <c r="C47" s="106"/>
      <c r="D47" s="105"/>
      <c r="E47" s="101"/>
      <c r="J47" s="101"/>
    </row>
    <row r="48" spans="1:10" ht="13.5" thickBot="1">
      <c r="A48" s="104"/>
      <c r="D48" s="57"/>
      <c r="E48" s="57"/>
      <c r="F48" s="101">
        <f>SUM(F17:F47)</f>
        <v>50576187.640568741</v>
      </c>
      <c r="G48" s="101">
        <f>SUM(G18:G47)</f>
        <v>50576187.640568741</v>
      </c>
      <c r="H48" s="103">
        <f>+I48/F48</f>
        <v>25.919430306408671</v>
      </c>
      <c r="I48" s="102">
        <f>SUM(I17:I47)</f>
        <v>1310905970.7135692</v>
      </c>
      <c r="J48" s="101">
        <f>SUM(J18:J47)</f>
        <v>1357621428.6273055</v>
      </c>
    </row>
    <row r="49" spans="2:10" ht="13.5" thickBot="1">
      <c r="D49" s="57" t="s">
        <v>91</v>
      </c>
      <c r="E49" s="57"/>
      <c r="F49" s="57"/>
      <c r="G49" s="57"/>
      <c r="H49" s="57"/>
      <c r="I49" s="57"/>
    </row>
    <row r="50" spans="2:10" ht="15.75" thickBot="1">
      <c r="G50" s="98" t="s">
        <v>90</v>
      </c>
      <c r="J50" s="100">
        <f>+J48/F48</f>
        <v>26.843095376732485</v>
      </c>
    </row>
    <row r="53" spans="2:10" ht="15">
      <c r="B53" s="99"/>
      <c r="C53" s="99"/>
      <c r="H53" s="98" t="s">
        <v>89</v>
      </c>
    </row>
    <row r="57" spans="2:10" ht="15">
      <c r="J57" s="98"/>
    </row>
  </sheetData>
  <mergeCells count="2">
    <mergeCell ref="A7:J7"/>
    <mergeCell ref="A8:J8"/>
  </mergeCells>
  <phoneticPr fontId="34" type="noConversion"/>
  <printOptions horizontalCentered="1"/>
  <pageMargins left="0.75" right="0.75" top="1" bottom="1" header="0.5" footer="0.5"/>
  <pageSetup scale="5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opLeftCell="B1" zoomScale="75" workbookViewId="0">
      <selection activeCell="E14" sqref="E14"/>
    </sheetView>
  </sheetViews>
  <sheetFormatPr defaultRowHeight="12.75"/>
  <cols>
    <col min="1" max="1" width="12.7109375" style="1" customWidth="1"/>
    <col min="2" max="2" width="25.140625" style="1" customWidth="1"/>
    <col min="3" max="3" width="29.140625" style="1" customWidth="1"/>
    <col min="4" max="4" width="23.42578125" style="1" customWidth="1"/>
    <col min="5" max="5" width="21.28515625" style="1" customWidth="1"/>
    <col min="6" max="6" width="20.7109375" style="1" customWidth="1"/>
    <col min="7" max="7" width="21.5703125" style="1" customWidth="1"/>
    <col min="8" max="8" width="16.42578125" style="1" customWidth="1"/>
    <col min="9" max="9" width="23.7109375" style="1" customWidth="1"/>
    <col min="10" max="10" width="21.42578125" style="1" customWidth="1"/>
    <col min="11" max="16384" width="9.140625" style="1"/>
  </cols>
  <sheetData>
    <row r="1" spans="1:10" ht="15.75">
      <c r="A1" s="57"/>
      <c r="B1" s="57"/>
      <c r="C1" s="57"/>
      <c r="D1" s="57"/>
      <c r="E1" s="57"/>
      <c r="F1" s="57"/>
      <c r="G1" s="57"/>
      <c r="H1" s="3"/>
      <c r="I1" s="57"/>
      <c r="J1" s="41"/>
    </row>
    <row r="2" spans="1:10" ht="18">
      <c r="A2" s="57"/>
      <c r="B2" s="57"/>
      <c r="C2" s="57"/>
      <c r="D2" s="57"/>
      <c r="E2" s="57"/>
      <c r="F2" s="57"/>
      <c r="G2" s="57"/>
      <c r="H2" s="128"/>
      <c r="I2" s="42" t="s">
        <v>126</v>
      </c>
    </row>
    <row r="3" spans="1:10" ht="18">
      <c r="A3" s="57"/>
      <c r="B3" s="57"/>
      <c r="C3" s="57"/>
      <c r="D3" s="57"/>
      <c r="E3" s="57"/>
      <c r="F3" s="57"/>
      <c r="G3" s="57"/>
      <c r="H3" s="57"/>
      <c r="I3" s="42" t="s">
        <v>233</v>
      </c>
      <c r="J3" s="45"/>
    </row>
    <row r="4" spans="1:10">
      <c r="A4" s="57"/>
      <c r="B4" s="57"/>
      <c r="C4" s="57"/>
      <c r="D4" s="57"/>
      <c r="E4" s="57"/>
      <c r="F4" s="57"/>
      <c r="G4" s="57"/>
      <c r="H4" s="57"/>
      <c r="I4" s="57"/>
      <c r="J4" s="45"/>
    </row>
    <row r="7" spans="1:10" ht="23.25">
      <c r="A7" s="265" t="s">
        <v>127</v>
      </c>
      <c r="B7" s="265"/>
      <c r="C7" s="265"/>
      <c r="D7" s="265"/>
      <c r="E7" s="265"/>
      <c r="F7" s="265"/>
      <c r="G7" s="265"/>
      <c r="H7" s="265"/>
      <c r="I7" s="265"/>
      <c r="J7" s="265"/>
    </row>
    <row r="8" spans="1:10" ht="18">
      <c r="A8" s="266" t="s">
        <v>123</v>
      </c>
      <c r="B8" s="266"/>
      <c r="C8" s="266"/>
      <c r="D8" s="266"/>
      <c r="E8" s="266"/>
      <c r="F8" s="266"/>
      <c r="G8" s="266"/>
      <c r="H8" s="266"/>
      <c r="I8" s="266"/>
      <c r="J8" s="266"/>
    </row>
    <row r="9" spans="1:10">
      <c r="A9" s="57"/>
      <c r="B9" s="57"/>
      <c r="C9" s="57"/>
      <c r="D9" s="57"/>
      <c r="E9" s="57"/>
      <c r="F9" s="57"/>
      <c r="G9" s="57"/>
      <c r="H9" s="57"/>
      <c r="I9" s="57"/>
    </row>
    <row r="10" spans="1:10" ht="13.5" thickBot="1">
      <c r="A10" s="57"/>
      <c r="B10" s="57"/>
      <c r="C10" s="57"/>
      <c r="D10" s="57"/>
      <c r="E10" s="57"/>
      <c r="F10" s="57"/>
      <c r="G10" s="57"/>
      <c r="H10" s="57"/>
      <c r="I10" s="57"/>
    </row>
    <row r="11" spans="1:10">
      <c r="A11" s="124" t="s">
        <v>116</v>
      </c>
      <c r="B11" s="125" t="s">
        <v>115</v>
      </c>
      <c r="C11" s="124" t="s">
        <v>114</v>
      </c>
      <c r="D11" s="124" t="s">
        <v>113</v>
      </c>
      <c r="E11" s="124" t="s">
        <v>112</v>
      </c>
      <c r="F11" s="127" t="s">
        <v>98</v>
      </c>
      <c r="G11" s="126" t="s">
        <v>111</v>
      </c>
      <c r="H11" s="125" t="s">
        <v>110</v>
      </c>
      <c r="I11" s="124" t="s">
        <v>109</v>
      </c>
      <c r="J11" s="124" t="s">
        <v>109</v>
      </c>
    </row>
    <row r="12" spans="1:10">
      <c r="A12" s="122"/>
      <c r="B12" s="117" t="s">
        <v>108</v>
      </c>
      <c r="C12" s="120" t="s">
        <v>107</v>
      </c>
      <c r="D12" s="120" t="s">
        <v>106</v>
      </c>
      <c r="E12" s="120" t="s">
        <v>105</v>
      </c>
      <c r="F12" s="123" t="s">
        <v>92</v>
      </c>
      <c r="G12" s="118" t="s">
        <v>104</v>
      </c>
      <c r="H12" s="117" t="s">
        <v>103</v>
      </c>
      <c r="I12" s="120" t="s">
        <v>102</v>
      </c>
      <c r="J12" s="120" t="s">
        <v>102</v>
      </c>
    </row>
    <row r="13" spans="1:10">
      <c r="A13" s="122"/>
      <c r="B13" s="117" t="s">
        <v>101</v>
      </c>
      <c r="C13" s="121"/>
      <c r="D13" s="120" t="s">
        <v>100</v>
      </c>
      <c r="E13" s="120" t="s">
        <v>99</v>
      </c>
      <c r="F13" s="119"/>
      <c r="G13" s="118" t="s">
        <v>98</v>
      </c>
      <c r="H13" s="117" t="s">
        <v>97</v>
      </c>
      <c r="I13" s="116" t="s">
        <v>96</v>
      </c>
      <c r="J13" s="116" t="s">
        <v>95</v>
      </c>
    </row>
    <row r="14" spans="1:10" ht="13.5" thickBot="1">
      <c r="A14" s="115"/>
      <c r="B14" s="110" t="s">
        <v>124</v>
      </c>
      <c r="C14" s="110" t="s">
        <v>124</v>
      </c>
      <c r="D14" s="113">
        <f>+B17</f>
        <v>23.388916726418323</v>
      </c>
      <c r="E14" s="130">
        <v>96030287</v>
      </c>
      <c r="F14" s="112"/>
      <c r="G14" s="111" t="s">
        <v>92</v>
      </c>
      <c r="H14" s="110">
        <v>2007</v>
      </c>
      <c r="I14" s="109" t="s">
        <v>90</v>
      </c>
      <c r="J14" s="109" t="s">
        <v>90</v>
      </c>
    </row>
    <row r="15" spans="1:10">
      <c r="A15" s="57"/>
      <c r="B15" s="57"/>
      <c r="C15" s="57"/>
      <c r="D15" s="57"/>
      <c r="E15" s="57"/>
      <c r="F15" s="57"/>
      <c r="G15" s="57"/>
      <c r="H15" s="57"/>
      <c r="I15" s="57"/>
    </row>
    <row r="16" spans="1:10">
      <c r="A16" s="57"/>
      <c r="B16" s="57"/>
      <c r="C16" s="57"/>
      <c r="D16" s="57"/>
      <c r="E16" s="57"/>
      <c r="F16" s="57"/>
      <c r="G16" s="57"/>
      <c r="H16" s="57"/>
      <c r="I16" s="57"/>
    </row>
    <row r="17" spans="1:10">
      <c r="A17" s="104">
        <v>2008</v>
      </c>
      <c r="B17" s="106">
        <v>23.388916726418323</v>
      </c>
      <c r="C17" s="106">
        <f>+B17</f>
        <v>23.388916726418323</v>
      </c>
      <c r="D17" s="108">
        <f t="shared" ref="D17:D46" si="0">+(C17)/$D$14</f>
        <v>1</v>
      </c>
      <c r="E17" s="101">
        <f t="shared" ref="E17:E46" si="1">+D17*E$14</f>
        <v>96030287</v>
      </c>
      <c r="F17" s="57"/>
      <c r="G17" s="57"/>
      <c r="H17" s="57">
        <v>1</v>
      </c>
      <c r="I17" s="57"/>
    </row>
    <row r="18" spans="1:10">
      <c r="A18" s="104">
        <f t="shared" ref="A18:A46" si="2">+A17+1</f>
        <v>2009</v>
      </c>
      <c r="B18" s="106">
        <v>26.820261634939925</v>
      </c>
      <c r="C18" s="106">
        <f>+C17</f>
        <v>23.388916726418323</v>
      </c>
      <c r="D18" s="108">
        <f t="shared" si="0"/>
        <v>1</v>
      </c>
      <c r="E18" s="101">
        <f t="shared" si="1"/>
        <v>96030287</v>
      </c>
      <c r="F18" s="101">
        <f>+E14-E18</f>
        <v>0</v>
      </c>
      <c r="G18" s="57"/>
      <c r="H18" s="57">
        <f t="shared" ref="H18:H46" si="3">+H17+1</f>
        <v>2</v>
      </c>
      <c r="I18" s="107">
        <f>+H18*F18</f>
        <v>0</v>
      </c>
    </row>
    <row r="19" spans="1:10">
      <c r="A19" s="104">
        <f t="shared" si="2"/>
        <v>2010</v>
      </c>
      <c r="B19" s="106">
        <v>29.42034413354618</v>
      </c>
      <c r="C19" s="106">
        <f t="shared" ref="C19:C35" si="4">+C18</f>
        <v>23.388916726418323</v>
      </c>
      <c r="D19" s="108">
        <f t="shared" si="0"/>
        <v>1</v>
      </c>
      <c r="E19" s="101">
        <f t="shared" si="1"/>
        <v>96030287</v>
      </c>
      <c r="F19" s="101">
        <f>+E18-E19</f>
        <v>0</v>
      </c>
      <c r="G19" s="107"/>
      <c r="H19" s="57">
        <f t="shared" si="3"/>
        <v>3</v>
      </c>
      <c r="I19" s="107">
        <f t="shared" ref="I19:I46" si="5">+H19*F19</f>
        <v>0</v>
      </c>
    </row>
    <row r="20" spans="1:10">
      <c r="A20" s="104">
        <f t="shared" si="2"/>
        <v>2011</v>
      </c>
      <c r="B20" s="106">
        <v>31.336962504255524</v>
      </c>
      <c r="C20" s="106">
        <f t="shared" si="4"/>
        <v>23.388916726418323</v>
      </c>
      <c r="D20" s="108">
        <f t="shared" si="0"/>
        <v>1</v>
      </c>
      <c r="E20" s="101">
        <f t="shared" si="1"/>
        <v>96030287</v>
      </c>
      <c r="F20" s="101"/>
      <c r="G20" s="107">
        <f>+F20+F19+F18</f>
        <v>0</v>
      </c>
      <c r="H20" s="57">
        <f t="shared" si="3"/>
        <v>4</v>
      </c>
      <c r="I20" s="107">
        <f t="shared" si="5"/>
        <v>0</v>
      </c>
      <c r="J20" s="107">
        <f>+H20*G20</f>
        <v>0</v>
      </c>
    </row>
    <row r="21" spans="1:10">
      <c r="A21" s="104">
        <f t="shared" si="2"/>
        <v>2012</v>
      </c>
      <c r="B21" s="106">
        <v>32.850790076678351</v>
      </c>
      <c r="C21" s="106">
        <f t="shared" si="4"/>
        <v>23.388916726418323</v>
      </c>
      <c r="D21" s="108">
        <f t="shared" si="0"/>
        <v>1</v>
      </c>
      <c r="E21" s="101">
        <f t="shared" si="1"/>
        <v>96030287</v>
      </c>
      <c r="F21" s="101">
        <f>+E19-E21</f>
        <v>0</v>
      </c>
      <c r="G21" s="101"/>
      <c r="H21" s="57">
        <f t="shared" si="3"/>
        <v>5</v>
      </c>
      <c r="I21" s="107">
        <f t="shared" si="5"/>
        <v>0</v>
      </c>
      <c r="J21" s="102"/>
    </row>
    <row r="22" spans="1:10">
      <c r="A22" s="104">
        <f t="shared" si="2"/>
        <v>2013</v>
      </c>
      <c r="B22" s="106">
        <v>33.968929124603257</v>
      </c>
      <c r="C22" s="106">
        <f t="shared" si="4"/>
        <v>23.388916726418323</v>
      </c>
      <c r="D22" s="108">
        <f t="shared" si="0"/>
        <v>1</v>
      </c>
      <c r="E22" s="101">
        <f t="shared" si="1"/>
        <v>96030287</v>
      </c>
      <c r="F22" s="101">
        <f t="shared" ref="F22:F46" si="6">+E21-E22</f>
        <v>0</v>
      </c>
      <c r="G22" s="101"/>
      <c r="H22" s="57">
        <f t="shared" si="3"/>
        <v>6</v>
      </c>
      <c r="I22" s="107">
        <f t="shared" si="5"/>
        <v>0</v>
      </c>
      <c r="J22" s="57"/>
    </row>
    <row r="23" spans="1:10">
      <c r="A23" s="104">
        <f t="shared" si="2"/>
        <v>2014</v>
      </c>
      <c r="B23" s="106">
        <v>34.842905530155605</v>
      </c>
      <c r="C23" s="106">
        <f t="shared" si="4"/>
        <v>23.388916726418323</v>
      </c>
      <c r="D23" s="108">
        <f t="shared" si="0"/>
        <v>1</v>
      </c>
      <c r="E23" s="101">
        <f t="shared" si="1"/>
        <v>96030287</v>
      </c>
      <c r="F23" s="101"/>
      <c r="G23" s="101">
        <f>+F23+F22+F21</f>
        <v>0</v>
      </c>
      <c r="H23" s="57">
        <f t="shared" si="3"/>
        <v>7</v>
      </c>
      <c r="I23" s="107">
        <f t="shared" si="5"/>
        <v>0</v>
      </c>
      <c r="J23" s="107">
        <f>+H23*G23</f>
        <v>0</v>
      </c>
    </row>
    <row r="24" spans="1:10">
      <c r="A24" s="104">
        <f t="shared" si="2"/>
        <v>2015</v>
      </c>
      <c r="B24" s="106">
        <v>35.501579880293178</v>
      </c>
      <c r="C24" s="106">
        <f t="shared" si="4"/>
        <v>23.388916726418323</v>
      </c>
      <c r="D24" s="108">
        <f t="shared" si="0"/>
        <v>1</v>
      </c>
      <c r="E24" s="101">
        <f t="shared" si="1"/>
        <v>96030287</v>
      </c>
      <c r="F24" s="101">
        <f>+E22-E24</f>
        <v>0</v>
      </c>
      <c r="G24" s="101"/>
      <c r="H24" s="57">
        <f t="shared" si="3"/>
        <v>8</v>
      </c>
      <c r="I24" s="107">
        <f t="shared" si="5"/>
        <v>0</v>
      </c>
      <c r="J24" s="102"/>
    </row>
    <row r="25" spans="1:10">
      <c r="A25" s="104">
        <f t="shared" si="2"/>
        <v>2016</v>
      </c>
      <c r="B25" s="106">
        <v>35.976779339543484</v>
      </c>
      <c r="C25" s="106">
        <f t="shared" si="4"/>
        <v>23.388916726418323</v>
      </c>
      <c r="D25" s="108">
        <f t="shared" si="0"/>
        <v>1</v>
      </c>
      <c r="E25" s="101">
        <f t="shared" si="1"/>
        <v>96030287</v>
      </c>
      <c r="F25" s="101">
        <f t="shared" si="6"/>
        <v>0</v>
      </c>
      <c r="G25" s="101"/>
      <c r="H25" s="57">
        <f t="shared" si="3"/>
        <v>9</v>
      </c>
      <c r="I25" s="107">
        <f t="shared" si="5"/>
        <v>0</v>
      </c>
      <c r="J25" s="57"/>
    </row>
    <row r="26" spans="1:10">
      <c r="A26" s="104">
        <f t="shared" si="2"/>
        <v>2017</v>
      </c>
      <c r="B26" s="106">
        <v>36.130803419473516</v>
      </c>
      <c r="C26" s="106">
        <f t="shared" si="4"/>
        <v>23.388916726418323</v>
      </c>
      <c r="D26" s="108">
        <f t="shared" si="0"/>
        <v>1</v>
      </c>
      <c r="E26" s="101">
        <f t="shared" si="1"/>
        <v>96030287</v>
      </c>
      <c r="F26" s="101">
        <f t="shared" si="6"/>
        <v>0</v>
      </c>
      <c r="G26" s="101">
        <f>+F26+F25+F24</f>
        <v>0</v>
      </c>
      <c r="H26" s="57">
        <f t="shared" si="3"/>
        <v>10</v>
      </c>
      <c r="I26" s="107">
        <f t="shared" si="5"/>
        <v>0</v>
      </c>
      <c r="J26" s="107">
        <f>+H26*G26</f>
        <v>0</v>
      </c>
    </row>
    <row r="27" spans="1:10">
      <c r="A27" s="104">
        <f t="shared" si="2"/>
        <v>2018</v>
      </c>
      <c r="B27" s="106">
        <v>36.017077913641309</v>
      </c>
      <c r="C27" s="106">
        <f t="shared" si="4"/>
        <v>23.388916726418323</v>
      </c>
      <c r="D27" s="108">
        <f t="shared" si="0"/>
        <v>1</v>
      </c>
      <c r="E27" s="101">
        <f t="shared" si="1"/>
        <v>96030287</v>
      </c>
      <c r="F27" s="101">
        <f t="shared" si="6"/>
        <v>0</v>
      </c>
      <c r="G27" s="101"/>
      <c r="H27" s="57">
        <f t="shared" si="3"/>
        <v>11</v>
      </c>
      <c r="I27" s="107">
        <f t="shared" si="5"/>
        <v>0</v>
      </c>
      <c r="J27" s="102"/>
    </row>
    <row r="28" spans="1:10">
      <c r="A28" s="104">
        <f t="shared" si="2"/>
        <v>2019</v>
      </c>
      <c r="B28" s="106">
        <v>35.497450601384344</v>
      </c>
      <c r="C28" s="106">
        <f t="shared" si="4"/>
        <v>23.388916726418323</v>
      </c>
      <c r="D28" s="108">
        <f t="shared" si="0"/>
        <v>1</v>
      </c>
      <c r="E28" s="101">
        <f t="shared" si="1"/>
        <v>96030287</v>
      </c>
      <c r="F28" s="101">
        <f t="shared" si="6"/>
        <v>0</v>
      </c>
      <c r="G28" s="101"/>
      <c r="H28" s="57">
        <f t="shared" si="3"/>
        <v>12</v>
      </c>
      <c r="I28" s="107">
        <f t="shared" si="5"/>
        <v>0</v>
      </c>
      <c r="J28" s="102"/>
    </row>
    <row r="29" spans="1:10">
      <c r="A29" s="104">
        <f t="shared" si="2"/>
        <v>2020</v>
      </c>
      <c r="B29" s="106">
        <v>34.471837235950645</v>
      </c>
      <c r="C29" s="106">
        <f t="shared" si="4"/>
        <v>23.388916726418323</v>
      </c>
      <c r="D29" s="108">
        <f t="shared" si="0"/>
        <v>1</v>
      </c>
      <c r="E29" s="101">
        <f t="shared" si="1"/>
        <v>96030287</v>
      </c>
      <c r="F29" s="101">
        <f t="shared" si="6"/>
        <v>0</v>
      </c>
      <c r="G29" s="101">
        <f>+F29+F28+F27</f>
        <v>0</v>
      </c>
      <c r="H29" s="57">
        <f t="shared" si="3"/>
        <v>13</v>
      </c>
      <c r="I29" s="107">
        <f t="shared" si="5"/>
        <v>0</v>
      </c>
      <c r="J29" s="102">
        <f>+H29*G29</f>
        <v>0</v>
      </c>
    </row>
    <row r="30" spans="1:10">
      <c r="A30" s="104">
        <f t="shared" si="2"/>
        <v>2021</v>
      </c>
      <c r="B30" s="106">
        <v>33.104444243463874</v>
      </c>
      <c r="C30" s="106">
        <f t="shared" si="4"/>
        <v>23.388916726418323</v>
      </c>
      <c r="D30" s="108">
        <f t="shared" si="0"/>
        <v>1</v>
      </c>
      <c r="E30" s="101">
        <f t="shared" si="1"/>
        <v>96030287</v>
      </c>
      <c r="F30" s="101">
        <f t="shared" si="6"/>
        <v>0</v>
      </c>
      <c r="G30" s="101"/>
      <c r="H30" s="57">
        <f t="shared" si="3"/>
        <v>14</v>
      </c>
      <c r="I30" s="107">
        <f t="shared" si="5"/>
        <v>0</v>
      </c>
      <c r="J30" s="102"/>
    </row>
    <row r="31" spans="1:10">
      <c r="A31" s="104">
        <f t="shared" si="2"/>
        <v>2022</v>
      </c>
      <c r="B31" s="106">
        <v>31.523172777164049</v>
      </c>
      <c r="C31" s="106">
        <f t="shared" si="4"/>
        <v>23.388916726418323</v>
      </c>
      <c r="D31" s="108">
        <f t="shared" si="0"/>
        <v>1</v>
      </c>
      <c r="E31" s="101">
        <f t="shared" si="1"/>
        <v>96030287</v>
      </c>
      <c r="F31" s="101">
        <f t="shared" si="6"/>
        <v>0</v>
      </c>
      <c r="G31" s="101"/>
      <c r="H31" s="57">
        <f t="shared" si="3"/>
        <v>15</v>
      </c>
      <c r="I31" s="107">
        <f t="shared" si="5"/>
        <v>0</v>
      </c>
      <c r="J31" s="102"/>
    </row>
    <row r="32" spans="1:10">
      <c r="A32" s="104">
        <f t="shared" si="2"/>
        <v>2023</v>
      </c>
      <c r="B32" s="106">
        <v>29.802124455784643</v>
      </c>
      <c r="C32" s="106">
        <f t="shared" si="4"/>
        <v>23.388916726418323</v>
      </c>
      <c r="D32" s="108">
        <f t="shared" si="0"/>
        <v>1</v>
      </c>
      <c r="E32" s="101">
        <f t="shared" si="1"/>
        <v>96030287</v>
      </c>
      <c r="F32" s="101">
        <f t="shared" si="6"/>
        <v>0</v>
      </c>
      <c r="G32" s="101">
        <f>+F32+F31+F30</f>
        <v>0</v>
      </c>
      <c r="H32" s="57">
        <f t="shared" si="3"/>
        <v>16</v>
      </c>
      <c r="I32" s="107">
        <f t="shared" si="5"/>
        <v>0</v>
      </c>
      <c r="J32" s="107">
        <f>+H32*G32</f>
        <v>0</v>
      </c>
    </row>
    <row r="33" spans="1:10">
      <c r="A33" s="104">
        <f t="shared" si="2"/>
        <v>2024</v>
      </c>
      <c r="B33" s="106">
        <v>27.99485015269272</v>
      </c>
      <c r="C33" s="106">
        <f t="shared" si="4"/>
        <v>23.388916726418323</v>
      </c>
      <c r="D33" s="108">
        <f t="shared" si="0"/>
        <v>1</v>
      </c>
      <c r="E33" s="101">
        <f t="shared" si="1"/>
        <v>96030287</v>
      </c>
      <c r="F33" s="101">
        <f t="shared" si="6"/>
        <v>0</v>
      </c>
      <c r="G33" s="101"/>
      <c r="H33" s="57">
        <f t="shared" si="3"/>
        <v>17</v>
      </c>
      <c r="I33" s="107">
        <f t="shared" si="5"/>
        <v>0</v>
      </c>
      <c r="J33" s="101"/>
    </row>
    <row r="34" spans="1:10">
      <c r="A34" s="104">
        <f t="shared" si="2"/>
        <v>2025</v>
      </c>
      <c r="B34" s="106">
        <v>26.199827454238154</v>
      </c>
      <c r="C34" s="106">
        <f t="shared" si="4"/>
        <v>23.388916726418323</v>
      </c>
      <c r="D34" s="108">
        <f t="shared" si="0"/>
        <v>1</v>
      </c>
      <c r="E34" s="101">
        <f t="shared" si="1"/>
        <v>96030287</v>
      </c>
      <c r="F34" s="101">
        <f t="shared" si="6"/>
        <v>0</v>
      </c>
      <c r="G34" s="101"/>
      <c r="H34" s="57">
        <f t="shared" si="3"/>
        <v>18</v>
      </c>
      <c r="I34" s="107">
        <f t="shared" si="5"/>
        <v>0</v>
      </c>
      <c r="J34" s="101"/>
    </row>
    <row r="35" spans="1:10">
      <c r="A35" s="104">
        <f t="shared" si="2"/>
        <v>2026</v>
      </c>
      <c r="B35" s="106">
        <v>24.445637278582197</v>
      </c>
      <c r="C35" s="106">
        <f t="shared" si="4"/>
        <v>23.388916726418323</v>
      </c>
      <c r="D35" s="108">
        <f t="shared" si="0"/>
        <v>1</v>
      </c>
      <c r="E35" s="101">
        <f t="shared" si="1"/>
        <v>96030287</v>
      </c>
      <c r="F35" s="101">
        <f t="shared" si="6"/>
        <v>0</v>
      </c>
      <c r="G35" s="101">
        <f>+F35+F34+F33</f>
        <v>0</v>
      </c>
      <c r="H35" s="57">
        <f t="shared" si="3"/>
        <v>19</v>
      </c>
      <c r="I35" s="107">
        <f t="shared" si="5"/>
        <v>0</v>
      </c>
      <c r="J35" s="101">
        <f>+H35*G35</f>
        <v>0</v>
      </c>
    </row>
    <row r="36" spans="1:10">
      <c r="A36" s="104">
        <f t="shared" si="2"/>
        <v>2027</v>
      </c>
      <c r="B36" s="106">
        <v>22.636015641207955</v>
      </c>
      <c r="C36" s="106">
        <f>+B36</f>
        <v>22.636015641207955</v>
      </c>
      <c r="D36" s="108">
        <f t="shared" si="0"/>
        <v>0.96780949310234843</v>
      </c>
      <c r="E36" s="101">
        <f t="shared" si="1"/>
        <v>92939023.383943036</v>
      </c>
      <c r="F36" s="101">
        <f t="shared" si="6"/>
        <v>3091263.6160569638</v>
      </c>
      <c r="G36" s="101"/>
      <c r="H36" s="57">
        <f t="shared" si="3"/>
        <v>20</v>
      </c>
      <c r="I36" s="107">
        <f t="shared" si="5"/>
        <v>61825272.321139276</v>
      </c>
      <c r="J36" s="101"/>
    </row>
    <row r="37" spans="1:10">
      <c r="A37" s="104">
        <f t="shared" si="2"/>
        <v>2028</v>
      </c>
      <c r="B37" s="106">
        <v>20.900981837476625</v>
      </c>
      <c r="C37" s="106">
        <f t="shared" ref="C37:C46" si="7">+C36*B37/B36</f>
        <v>20.900981837476625</v>
      </c>
      <c r="D37" s="108">
        <f t="shared" si="0"/>
        <v>0.89362761353835951</v>
      </c>
      <c r="E37" s="101">
        <f t="shared" si="1"/>
        <v>85815316.199213743</v>
      </c>
      <c r="F37" s="101">
        <f t="shared" si="6"/>
        <v>7123707.184729293</v>
      </c>
      <c r="G37" s="101"/>
      <c r="H37" s="57">
        <f t="shared" si="3"/>
        <v>21</v>
      </c>
      <c r="I37" s="107">
        <f t="shared" si="5"/>
        <v>149597850.87931514</v>
      </c>
      <c r="J37" s="101"/>
    </row>
    <row r="38" spans="1:10">
      <c r="A38" s="104">
        <f t="shared" si="2"/>
        <v>2029</v>
      </c>
      <c r="B38" s="106">
        <v>19.25439569746554</v>
      </c>
      <c r="C38" s="106">
        <f t="shared" si="7"/>
        <v>19.25439569746554</v>
      </c>
      <c r="D38" s="108">
        <f t="shared" si="0"/>
        <v>0.82322733979882257</v>
      </c>
      <c r="E38" s="101">
        <f t="shared" si="1"/>
        <v>79054757.707127452</v>
      </c>
      <c r="F38" s="101">
        <f t="shared" si="6"/>
        <v>6760558.4920862913</v>
      </c>
      <c r="G38" s="101">
        <f>+F38+F37+F36</f>
        <v>16975529.292872548</v>
      </c>
      <c r="H38" s="57">
        <f t="shared" si="3"/>
        <v>22</v>
      </c>
      <c r="I38" s="107">
        <f t="shared" si="5"/>
        <v>148732286.82589841</v>
      </c>
      <c r="J38" s="101">
        <f>+H38*G38</f>
        <v>373461644.44319606</v>
      </c>
    </row>
    <row r="39" spans="1:10">
      <c r="A39" s="104">
        <f t="shared" si="2"/>
        <v>2030</v>
      </c>
      <c r="B39" s="106">
        <v>17.696009281422398</v>
      </c>
      <c r="C39" s="106">
        <f t="shared" si="7"/>
        <v>17.696009281422398</v>
      </c>
      <c r="D39" s="108">
        <f t="shared" si="0"/>
        <v>0.75659807114684996</v>
      </c>
      <c r="E39" s="101">
        <f t="shared" si="1"/>
        <v>72656329.915878415</v>
      </c>
      <c r="F39" s="101">
        <f t="shared" si="6"/>
        <v>6398427.7912490368</v>
      </c>
      <c r="G39" s="101"/>
      <c r="H39" s="57">
        <f t="shared" si="3"/>
        <v>23</v>
      </c>
      <c r="I39" s="107">
        <f t="shared" si="5"/>
        <v>147163839.19872785</v>
      </c>
      <c r="J39" s="101"/>
    </row>
    <row r="40" spans="1:10">
      <c r="A40" s="104">
        <f t="shared" si="2"/>
        <v>2031</v>
      </c>
      <c r="B40" s="106">
        <v>16.225839305998399</v>
      </c>
      <c r="C40" s="106">
        <f t="shared" si="7"/>
        <v>16.225839305998399</v>
      </c>
      <c r="D40" s="108">
        <f t="shared" si="0"/>
        <v>0.69374052230777061</v>
      </c>
      <c r="E40" s="101">
        <f t="shared" si="1"/>
        <v>66620101.460745111</v>
      </c>
      <c r="F40" s="101">
        <f t="shared" si="6"/>
        <v>6036228.455133304</v>
      </c>
      <c r="G40" s="102"/>
      <c r="H40" s="57">
        <f t="shared" si="3"/>
        <v>24</v>
      </c>
      <c r="I40" s="107">
        <f t="shared" si="5"/>
        <v>144869482.9231993</v>
      </c>
      <c r="J40" s="101"/>
    </row>
    <row r="41" spans="1:10">
      <c r="A41" s="104">
        <f t="shared" si="2"/>
        <v>2032</v>
      </c>
      <c r="B41" s="106">
        <v>14.844616233832859</v>
      </c>
      <c r="C41" s="106">
        <f t="shared" si="7"/>
        <v>14.844616233832859</v>
      </c>
      <c r="D41" s="108">
        <f t="shared" si="0"/>
        <v>0.63468592442614158</v>
      </c>
      <c r="E41" s="101">
        <f t="shared" si="1"/>
        <v>60949071.477502689</v>
      </c>
      <c r="F41" s="101">
        <f t="shared" si="6"/>
        <v>5671029.9832424223</v>
      </c>
      <c r="G41" s="102">
        <f>+F41+F40+F39</f>
        <v>18105686.229624763</v>
      </c>
      <c r="H41" s="57">
        <f t="shared" si="3"/>
        <v>25</v>
      </c>
      <c r="I41" s="107">
        <f t="shared" si="5"/>
        <v>141775749.58106056</v>
      </c>
      <c r="J41" s="101">
        <f>+H41*G41</f>
        <v>452642155.74061906</v>
      </c>
    </row>
    <row r="42" spans="1:10">
      <c r="A42" s="104">
        <f t="shared" si="2"/>
        <v>2033</v>
      </c>
      <c r="B42" s="106">
        <v>13.552910875058952</v>
      </c>
      <c r="C42" s="106">
        <f t="shared" si="7"/>
        <v>13.552910875058952</v>
      </c>
      <c r="D42" s="108">
        <f t="shared" si="0"/>
        <v>0.57945868265675704</v>
      </c>
      <c r="E42" s="101">
        <f t="shared" si="1"/>
        <v>55645583.600170299</v>
      </c>
      <c r="F42" s="101">
        <f t="shared" si="6"/>
        <v>5303487.8773323894</v>
      </c>
      <c r="G42" s="102"/>
      <c r="H42" s="57">
        <f t="shared" si="3"/>
        <v>26</v>
      </c>
      <c r="I42" s="107">
        <f t="shared" si="5"/>
        <v>137890684.81064212</v>
      </c>
      <c r="J42" s="101"/>
    </row>
    <row r="43" spans="1:10">
      <c r="A43" s="104">
        <f t="shared" si="2"/>
        <v>2034</v>
      </c>
      <c r="B43" s="106">
        <v>12.348702642966623</v>
      </c>
      <c r="C43" s="106">
        <f t="shared" si="7"/>
        <v>12.348702642966623</v>
      </c>
      <c r="D43" s="108">
        <f t="shared" si="0"/>
        <v>0.52797240622172459</v>
      </c>
      <c r="E43" s="101">
        <f t="shared" si="1"/>
        <v>50701341.6975528</v>
      </c>
      <c r="F43" s="101">
        <f t="shared" si="6"/>
        <v>4944241.9026174992</v>
      </c>
      <c r="G43" s="102"/>
      <c r="H43" s="57">
        <f t="shared" si="3"/>
        <v>27</v>
      </c>
      <c r="I43" s="107">
        <f t="shared" si="5"/>
        <v>133494531.37067248</v>
      </c>
      <c r="J43" s="101"/>
    </row>
    <row r="44" spans="1:10">
      <c r="A44" s="104">
        <f t="shared" si="2"/>
        <v>2035</v>
      </c>
      <c r="B44" s="106">
        <v>11.234781429315348</v>
      </c>
      <c r="C44" s="106">
        <f t="shared" si="7"/>
        <v>11.234781429315348</v>
      </c>
      <c r="D44" s="108">
        <f t="shared" si="0"/>
        <v>0.48034637776213901</v>
      </c>
      <c r="E44" s="101">
        <f t="shared" si="1"/>
        <v>46127800.515908629</v>
      </c>
      <c r="F44" s="101">
        <f t="shared" si="6"/>
        <v>4573541.1816441715</v>
      </c>
      <c r="G44" s="102">
        <f>+F44+F43+F42</f>
        <v>14821270.96159406</v>
      </c>
      <c r="H44" s="57">
        <f t="shared" si="3"/>
        <v>28</v>
      </c>
      <c r="I44" s="107">
        <f t="shared" si="5"/>
        <v>128059153.0860368</v>
      </c>
      <c r="J44" s="101">
        <f>+H44*G44</f>
        <v>414995586.92463368</v>
      </c>
    </row>
    <row r="45" spans="1:10">
      <c r="A45" s="104">
        <f t="shared" si="2"/>
        <v>2036</v>
      </c>
      <c r="B45" s="106">
        <v>10.207770748403396</v>
      </c>
      <c r="C45" s="106">
        <f t="shared" si="7"/>
        <v>10.207770748403396</v>
      </c>
      <c r="D45" s="108">
        <f t="shared" si="0"/>
        <v>0.43643623464072123</v>
      </c>
      <c r="E45" s="101">
        <f t="shared" si="1"/>
        <v>41911096.869747803</v>
      </c>
      <c r="F45" s="101">
        <f t="shared" si="6"/>
        <v>4216703.6461608261</v>
      </c>
      <c r="G45" s="102"/>
      <c r="H45" s="57">
        <f t="shared" si="3"/>
        <v>29</v>
      </c>
      <c r="I45" s="107">
        <f t="shared" si="5"/>
        <v>122284405.73866396</v>
      </c>
      <c r="J45" s="101"/>
    </row>
    <row r="46" spans="1:10">
      <c r="A46" s="104">
        <f t="shared" si="2"/>
        <v>2037</v>
      </c>
      <c r="B46" s="106">
        <v>9.3730000000000011</v>
      </c>
      <c r="C46" s="106">
        <f t="shared" si="7"/>
        <v>9.3730000000000011</v>
      </c>
      <c r="D46" s="108">
        <f t="shared" si="0"/>
        <v>0.40074536626200308</v>
      </c>
      <c r="E46" s="101">
        <f t="shared" si="1"/>
        <v>38483692.536060274</v>
      </c>
      <c r="F46" s="101">
        <f t="shared" si="6"/>
        <v>3427404.333687529</v>
      </c>
      <c r="G46" s="102">
        <f>+F46+F45</f>
        <v>7644107.9798483551</v>
      </c>
      <c r="H46" s="57">
        <f t="shared" si="3"/>
        <v>30</v>
      </c>
      <c r="I46" s="107">
        <f t="shared" si="5"/>
        <v>102822130.01062587</v>
      </c>
      <c r="J46" s="101">
        <f>+H46*G46</f>
        <v>229323239.39545065</v>
      </c>
    </row>
    <row r="47" spans="1:10" ht="13.5" thickBot="1">
      <c r="A47" s="104"/>
      <c r="B47" s="106"/>
      <c r="C47" s="106"/>
      <c r="D47" s="105"/>
      <c r="E47" s="101"/>
      <c r="J47" s="101"/>
    </row>
    <row r="48" spans="1:10" ht="13.5" thickBot="1">
      <c r="A48" s="104"/>
      <c r="D48" s="57"/>
      <c r="E48" s="57"/>
      <c r="F48" s="101">
        <f>SUM(F17:F47)</f>
        <v>57546594.463939726</v>
      </c>
      <c r="G48" s="101">
        <f>SUM(G18:G47)</f>
        <v>57546594.463939726</v>
      </c>
      <c r="H48" s="103">
        <f>+I48/F48</f>
        <v>24.649858083867361</v>
      </c>
      <c r="I48" s="102">
        <f>SUM(I17:I47)</f>
        <v>1418515386.7459815</v>
      </c>
      <c r="J48" s="101">
        <f>SUM(J18:J47)</f>
        <v>1470422626.5038993</v>
      </c>
    </row>
    <row r="49" spans="2:10" ht="13.5" thickBot="1">
      <c r="D49" s="57" t="s">
        <v>91</v>
      </c>
      <c r="E49" s="57"/>
      <c r="F49" s="57"/>
      <c r="G49" s="57"/>
      <c r="H49" s="57"/>
      <c r="I49" s="57"/>
    </row>
    <row r="50" spans="2:10" ht="15.75" thickBot="1">
      <c r="G50" s="98" t="s">
        <v>90</v>
      </c>
      <c r="J50" s="100">
        <f>+J48/F48</f>
        <v>25.551861760043966</v>
      </c>
    </row>
    <row r="53" spans="2:10" ht="15">
      <c r="B53" s="99"/>
      <c r="C53" s="99"/>
      <c r="H53" s="98" t="s">
        <v>89</v>
      </c>
    </row>
    <row r="57" spans="2:10" ht="15">
      <c r="J57" s="98"/>
    </row>
  </sheetData>
  <mergeCells count="2">
    <mergeCell ref="A7:J7"/>
    <mergeCell ref="A8:J8"/>
  </mergeCells>
  <phoneticPr fontId="34" type="noConversion"/>
  <printOptions horizontalCentered="1"/>
  <pageMargins left="0.75" right="0.75" top="1" bottom="1" header="0.5" footer="0.5"/>
  <pageSetup scale="56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9"/>
  <sheetViews>
    <sheetView workbookViewId="0">
      <selection activeCell="I1" sqref="I1"/>
    </sheetView>
  </sheetViews>
  <sheetFormatPr defaultRowHeight="15"/>
  <cols>
    <col min="1" max="1" width="3.85546875" customWidth="1"/>
    <col min="5" max="5" width="38.7109375" customWidth="1"/>
    <col min="9" max="9" width="38.85546875" customWidth="1"/>
    <col min="11" max="11" width="5.85546875" customWidth="1"/>
    <col min="12" max="12" width="2.7109375" customWidth="1"/>
    <col min="13" max="13" width="3.5703125" customWidth="1"/>
  </cols>
  <sheetData>
    <row r="1" spans="1:13" ht="18">
      <c r="A1" s="59"/>
      <c r="B1" s="12"/>
      <c r="C1" s="13"/>
      <c r="D1" s="13"/>
      <c r="E1" s="13"/>
      <c r="F1" s="13"/>
      <c r="G1" s="13"/>
      <c r="H1" s="260"/>
      <c r="I1" s="60" t="s">
        <v>232</v>
      </c>
      <c r="J1" s="13"/>
      <c r="K1" s="13"/>
      <c r="L1" s="15"/>
      <c r="M1" s="59"/>
    </row>
    <row r="2" spans="1:13" ht="20.25">
      <c r="A2" s="59"/>
      <c r="B2" s="17"/>
      <c r="C2" s="18"/>
      <c r="D2" s="18"/>
      <c r="E2" s="18"/>
      <c r="F2" s="18"/>
      <c r="G2" s="18"/>
      <c r="H2" s="19"/>
      <c r="I2" s="61" t="s">
        <v>233</v>
      </c>
      <c r="J2" s="18"/>
      <c r="K2" s="18"/>
      <c r="L2" s="20"/>
      <c r="M2" s="59"/>
    </row>
    <row r="3" spans="1:13" ht="18">
      <c r="A3" s="59"/>
      <c r="B3" s="17"/>
      <c r="C3" s="18"/>
      <c r="D3" s="18"/>
      <c r="E3" s="18"/>
      <c r="F3" s="18"/>
      <c r="G3" s="18"/>
      <c r="H3" s="18"/>
      <c r="I3" s="61"/>
      <c r="J3" s="18"/>
      <c r="K3" s="18"/>
      <c r="L3" s="20"/>
      <c r="M3" s="59"/>
    </row>
    <row r="4" spans="1:13">
      <c r="A4" s="59"/>
      <c r="B4" s="17"/>
      <c r="C4" s="18"/>
      <c r="D4" s="18"/>
      <c r="E4" s="18"/>
      <c r="F4" s="18"/>
      <c r="G4" s="18"/>
      <c r="H4" s="18"/>
      <c r="I4" s="18"/>
      <c r="J4" s="18"/>
      <c r="K4" s="18"/>
      <c r="L4" s="20"/>
      <c r="M4" s="59"/>
    </row>
    <row r="5" spans="1:13" ht="45">
      <c r="A5" s="59"/>
      <c r="B5" s="270" t="s">
        <v>57</v>
      </c>
      <c r="C5" s="271"/>
      <c r="D5" s="271"/>
      <c r="E5" s="271"/>
      <c r="F5" s="271"/>
      <c r="G5" s="271"/>
      <c r="H5" s="271"/>
      <c r="I5" s="271"/>
      <c r="J5" s="271"/>
      <c r="K5" s="271"/>
      <c r="L5" s="272"/>
      <c r="M5" s="59"/>
    </row>
    <row r="6" spans="1:13">
      <c r="A6" s="59"/>
      <c r="B6" s="17"/>
      <c r="C6" s="18"/>
      <c r="D6" s="18"/>
      <c r="E6" s="18"/>
      <c r="F6" s="18"/>
      <c r="G6" s="18"/>
      <c r="H6" s="18"/>
      <c r="I6" s="18"/>
      <c r="J6" s="18"/>
      <c r="K6" s="18"/>
      <c r="L6" s="20"/>
      <c r="M6" s="59"/>
    </row>
    <row r="7" spans="1:13" ht="30">
      <c r="A7" s="59"/>
      <c r="B7" s="273" t="s">
        <v>30</v>
      </c>
      <c r="C7" s="274"/>
      <c r="D7" s="274"/>
      <c r="E7" s="274"/>
      <c r="F7" s="274"/>
      <c r="G7" s="274"/>
      <c r="H7" s="274"/>
      <c r="I7" s="274"/>
      <c r="J7" s="274"/>
      <c r="K7" s="274"/>
      <c r="L7" s="275"/>
      <c r="M7" s="59"/>
    </row>
    <row r="8" spans="1:13" ht="15.75" thickBot="1">
      <c r="A8" s="59"/>
      <c r="B8" s="17"/>
      <c r="C8" s="18"/>
      <c r="D8" s="18"/>
      <c r="E8" s="18"/>
      <c r="F8" s="18"/>
      <c r="G8" s="18"/>
      <c r="H8" s="18"/>
      <c r="I8" s="18"/>
      <c r="J8" s="18"/>
      <c r="K8" s="18"/>
      <c r="L8" s="20"/>
      <c r="M8" s="59"/>
    </row>
    <row r="9" spans="1:13">
      <c r="A9" s="59"/>
      <c r="B9" s="17"/>
      <c r="C9" s="18"/>
      <c r="D9" s="62"/>
      <c r="E9" s="63"/>
      <c r="F9" s="64"/>
      <c r="G9" s="18"/>
      <c r="H9" s="62"/>
      <c r="I9" s="63"/>
      <c r="J9" s="64"/>
      <c r="K9" s="18"/>
      <c r="L9" s="20"/>
      <c r="M9" s="59"/>
    </row>
    <row r="10" spans="1:13" ht="26.25">
      <c r="A10" s="59"/>
      <c r="B10" s="17"/>
      <c r="C10" s="18"/>
      <c r="D10" s="276" t="s">
        <v>58</v>
      </c>
      <c r="E10" s="277"/>
      <c r="F10" s="278"/>
      <c r="G10" s="18"/>
      <c r="H10" s="276" t="s">
        <v>59</v>
      </c>
      <c r="I10" s="277"/>
      <c r="J10" s="278"/>
      <c r="K10" s="18"/>
      <c r="L10" s="20"/>
      <c r="M10" s="59"/>
    </row>
    <row r="11" spans="1:13">
      <c r="A11" s="59"/>
      <c r="B11" s="17"/>
      <c r="C11" s="18"/>
      <c r="D11" s="65"/>
      <c r="E11" s="18"/>
      <c r="F11" s="66"/>
      <c r="G11" s="18"/>
      <c r="H11" s="65"/>
      <c r="I11" s="18"/>
      <c r="J11" s="66"/>
      <c r="K11" s="18"/>
      <c r="L11" s="20"/>
      <c r="M11" s="59"/>
    </row>
    <row r="12" spans="1:13" ht="33.75">
      <c r="A12" s="59"/>
      <c r="B12" s="17"/>
      <c r="C12" s="18"/>
      <c r="D12" s="65"/>
      <c r="E12" s="67" t="s">
        <v>60</v>
      </c>
      <c r="F12" s="66"/>
      <c r="G12" s="18"/>
      <c r="H12" s="65"/>
      <c r="I12" s="68" t="s">
        <v>61</v>
      </c>
      <c r="J12" s="66"/>
      <c r="K12" s="18"/>
      <c r="L12" s="20"/>
      <c r="M12" s="59"/>
    </row>
    <row r="13" spans="1:13">
      <c r="A13" s="59"/>
      <c r="B13" s="17"/>
      <c r="C13" s="18"/>
      <c r="D13" s="65"/>
      <c r="E13" s="69"/>
      <c r="F13" s="66"/>
      <c r="G13" s="18"/>
      <c r="H13" s="65"/>
      <c r="I13" s="18"/>
      <c r="J13" s="66"/>
      <c r="K13" s="18"/>
      <c r="L13" s="20"/>
      <c r="M13" s="59"/>
    </row>
    <row r="14" spans="1:13" ht="15.75">
      <c r="A14" s="59"/>
      <c r="B14" s="17"/>
      <c r="C14" s="18"/>
      <c r="D14" s="65"/>
      <c r="E14" s="70" t="s">
        <v>62</v>
      </c>
      <c r="F14" s="66"/>
      <c r="G14" s="18"/>
      <c r="H14" s="65"/>
      <c r="I14" s="70" t="s">
        <v>62</v>
      </c>
      <c r="J14" s="66"/>
      <c r="K14" s="18"/>
      <c r="L14" s="20"/>
      <c r="M14" s="59"/>
    </row>
    <row r="15" spans="1:13">
      <c r="A15" s="59"/>
      <c r="B15" s="17"/>
      <c r="C15" s="18"/>
      <c r="D15" s="65"/>
      <c r="E15" s="18"/>
      <c r="F15" s="66"/>
      <c r="G15" s="18"/>
      <c r="H15" s="65"/>
      <c r="I15" s="18"/>
      <c r="J15" s="66"/>
      <c r="K15" s="18"/>
      <c r="L15" s="20"/>
      <c r="M15" s="59"/>
    </row>
    <row r="16" spans="1:13" ht="23.25">
      <c r="A16" s="59"/>
      <c r="B16" s="17"/>
      <c r="C16" s="18"/>
      <c r="D16" s="65"/>
      <c r="E16" s="22" t="s">
        <v>63</v>
      </c>
      <c r="F16" s="66"/>
      <c r="G16" s="18"/>
      <c r="H16" s="65"/>
      <c r="I16" s="71" t="s">
        <v>63</v>
      </c>
      <c r="J16" s="66"/>
      <c r="K16" s="18"/>
      <c r="L16" s="20"/>
      <c r="M16" s="59"/>
    </row>
    <row r="17" spans="1:13" ht="18">
      <c r="A17" s="59"/>
      <c r="B17" s="17"/>
      <c r="C17" s="18"/>
      <c r="D17" s="65"/>
      <c r="E17" s="70"/>
      <c r="F17" s="66"/>
      <c r="G17" s="18"/>
      <c r="H17" s="65"/>
      <c r="I17" s="71" t="s">
        <v>64</v>
      </c>
      <c r="J17" s="66"/>
      <c r="K17" s="18"/>
      <c r="L17" s="20"/>
      <c r="M17" s="59"/>
    </row>
    <row r="18" spans="1:13" ht="18">
      <c r="A18" s="59"/>
      <c r="B18" s="17"/>
      <c r="C18" s="18"/>
      <c r="D18" s="65"/>
      <c r="E18" s="18"/>
      <c r="F18" s="66"/>
      <c r="G18" s="18"/>
      <c r="H18" s="65"/>
      <c r="I18" s="71" t="s">
        <v>65</v>
      </c>
      <c r="J18" s="66"/>
      <c r="K18" s="18"/>
      <c r="L18" s="20"/>
      <c r="M18" s="59"/>
    </row>
    <row r="19" spans="1:13" ht="15.75" thickBot="1">
      <c r="A19" s="59"/>
      <c r="B19" s="17"/>
      <c r="C19" s="18"/>
      <c r="D19" s="72"/>
      <c r="E19" s="73"/>
      <c r="F19" s="74"/>
      <c r="G19" s="18"/>
      <c r="H19" s="72"/>
      <c r="I19" s="73"/>
      <c r="J19" s="74"/>
      <c r="K19" s="18"/>
      <c r="L19" s="20"/>
      <c r="M19" s="59"/>
    </row>
    <row r="20" spans="1:13">
      <c r="A20" s="59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20"/>
      <c r="M20" s="59"/>
    </row>
    <row r="21" spans="1:13">
      <c r="A21" s="59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20"/>
      <c r="M21" s="59"/>
    </row>
    <row r="22" spans="1:13">
      <c r="A22" s="59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20"/>
      <c r="M22" s="59"/>
    </row>
    <row r="23" spans="1:13">
      <c r="A23" s="59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20"/>
      <c r="M23" s="59"/>
    </row>
    <row r="24" spans="1:13">
      <c r="A24" s="59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20"/>
      <c r="M24" s="59"/>
    </row>
    <row r="25" spans="1:13">
      <c r="A25" s="59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20"/>
      <c r="M25" s="59"/>
    </row>
    <row r="26" spans="1:13" ht="15.75">
      <c r="A26" s="59"/>
      <c r="B26" s="17"/>
      <c r="C26" s="18"/>
      <c r="D26" s="18"/>
      <c r="E26" s="18"/>
      <c r="F26" s="18"/>
      <c r="G26" s="18"/>
      <c r="H26" s="75"/>
      <c r="I26" s="18"/>
      <c r="J26" s="18"/>
      <c r="K26" s="18"/>
      <c r="L26" s="20"/>
      <c r="M26" s="59"/>
    </row>
    <row r="27" spans="1:13">
      <c r="A27" s="59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20"/>
      <c r="M27" s="59"/>
    </row>
    <row r="28" spans="1:13">
      <c r="A28" s="59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20"/>
      <c r="M28" s="59"/>
    </row>
    <row r="29" spans="1:13" ht="15.75" thickBot="1">
      <c r="A29" s="59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20"/>
      <c r="M29" s="59"/>
    </row>
    <row r="30" spans="1:13">
      <c r="A30" s="59"/>
      <c r="B30" s="17"/>
      <c r="C30" s="18"/>
      <c r="D30" s="18"/>
      <c r="E30" s="18"/>
      <c r="F30" s="62"/>
      <c r="G30" s="63"/>
      <c r="H30" s="64"/>
      <c r="I30" s="18"/>
      <c r="J30" s="18"/>
      <c r="K30" s="18"/>
      <c r="L30" s="20"/>
      <c r="M30" s="59"/>
    </row>
    <row r="31" spans="1:13" ht="15.75">
      <c r="A31" s="59"/>
      <c r="B31" s="17"/>
      <c r="C31" s="18"/>
      <c r="D31" s="18"/>
      <c r="E31" s="18"/>
      <c r="F31" s="279" t="s">
        <v>66</v>
      </c>
      <c r="G31" s="280"/>
      <c r="H31" s="281"/>
      <c r="I31" s="18"/>
      <c r="J31" s="18"/>
      <c r="K31" s="18"/>
      <c r="L31" s="20"/>
      <c r="M31" s="59"/>
    </row>
    <row r="32" spans="1:13" ht="15.75">
      <c r="A32" s="59"/>
      <c r="B32" s="17"/>
      <c r="C32" s="18"/>
      <c r="D32" s="18"/>
      <c r="E32" s="18"/>
      <c r="F32" s="279" t="s">
        <v>30</v>
      </c>
      <c r="G32" s="280"/>
      <c r="H32" s="281"/>
      <c r="I32" s="18"/>
      <c r="J32" s="18"/>
      <c r="K32" s="18"/>
      <c r="L32" s="20"/>
      <c r="M32" s="59"/>
    </row>
    <row r="33" spans="1:13">
      <c r="A33" s="59"/>
      <c r="B33" s="17"/>
      <c r="C33" s="18"/>
      <c r="D33" s="18"/>
      <c r="E33" s="18"/>
      <c r="F33" s="65"/>
      <c r="G33" s="18"/>
      <c r="H33" s="66"/>
      <c r="I33" s="18"/>
      <c r="J33" s="18"/>
      <c r="K33" s="18"/>
      <c r="L33" s="20"/>
      <c r="M33" s="59"/>
    </row>
    <row r="34" spans="1:13" ht="33.75">
      <c r="A34" s="59"/>
      <c r="B34" s="17"/>
      <c r="C34" s="18"/>
      <c r="D34" s="18"/>
      <c r="E34" s="18"/>
      <c r="F34" s="267" t="s">
        <v>157</v>
      </c>
      <c r="G34" s="268"/>
      <c r="H34" s="269"/>
      <c r="I34" s="18"/>
      <c r="J34" s="18"/>
      <c r="K34" s="18"/>
      <c r="L34" s="20"/>
      <c r="M34" s="59"/>
    </row>
    <row r="35" spans="1:13" ht="15.75" thickBot="1">
      <c r="A35" s="59"/>
      <c r="B35" s="17"/>
      <c r="C35" s="18"/>
      <c r="D35" s="18"/>
      <c r="E35" s="18"/>
      <c r="F35" s="72"/>
      <c r="G35" s="73"/>
      <c r="H35" s="74"/>
      <c r="I35" s="18"/>
      <c r="J35" s="18"/>
      <c r="K35" s="18"/>
      <c r="L35" s="20"/>
      <c r="M35" s="59"/>
    </row>
    <row r="36" spans="1:13">
      <c r="A36" s="59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20"/>
      <c r="M36" s="59"/>
    </row>
    <row r="37" spans="1:13">
      <c r="A37" s="59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20"/>
      <c r="M37" s="59"/>
    </row>
    <row r="38" spans="1:13">
      <c r="A38" s="59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20"/>
      <c r="M38" s="59"/>
    </row>
    <row r="39" spans="1:13">
      <c r="A39" s="59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20"/>
      <c r="M39" s="59"/>
    </row>
    <row r="40" spans="1:13">
      <c r="A40" s="59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20"/>
      <c r="M40" s="59"/>
    </row>
    <row r="41" spans="1:13">
      <c r="A41" s="59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20"/>
      <c r="M41" s="59"/>
    </row>
    <row r="42" spans="1:13">
      <c r="A42" s="59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20"/>
      <c r="M42" s="59"/>
    </row>
    <row r="43" spans="1:13">
      <c r="A43" s="59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20"/>
      <c r="M43" s="59"/>
    </row>
    <row r="44" spans="1:13">
      <c r="A44" s="59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20"/>
      <c r="M44" s="59"/>
    </row>
    <row r="45" spans="1:13">
      <c r="A45" s="59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20"/>
      <c r="M45" s="59"/>
    </row>
    <row r="46" spans="1:13">
      <c r="A46" s="59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20"/>
      <c r="M46" s="59"/>
    </row>
    <row r="47" spans="1:13">
      <c r="A47" s="59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20"/>
      <c r="M47" s="59"/>
    </row>
    <row r="48" spans="1:13">
      <c r="A48" s="59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20"/>
      <c r="M48" s="59"/>
    </row>
    <row r="49" spans="1:13">
      <c r="A49" s="59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20"/>
      <c r="M49" s="59"/>
    </row>
    <row r="50" spans="1:13" ht="15.75" thickBot="1">
      <c r="A50" s="59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20"/>
      <c r="M50" s="59"/>
    </row>
    <row r="51" spans="1:13">
      <c r="A51" s="59"/>
      <c r="B51" s="17"/>
      <c r="C51" s="18"/>
      <c r="D51" s="18"/>
      <c r="E51" s="76"/>
      <c r="F51" s="18"/>
      <c r="G51" s="18"/>
      <c r="H51" s="18"/>
      <c r="I51" s="18"/>
      <c r="J51" s="18"/>
      <c r="K51" s="18"/>
      <c r="L51" s="20"/>
      <c r="M51" s="59"/>
    </row>
    <row r="52" spans="1:13" ht="15.75">
      <c r="A52" s="59"/>
      <c r="B52" s="17"/>
      <c r="C52" s="18"/>
      <c r="D52" s="18"/>
      <c r="E52" s="26" t="s">
        <v>50</v>
      </c>
      <c r="F52" s="18"/>
      <c r="G52" s="18"/>
      <c r="H52" s="18"/>
      <c r="I52" s="18"/>
      <c r="J52" s="18"/>
      <c r="K52" s="18"/>
      <c r="L52" s="20"/>
      <c r="M52" s="59"/>
    </row>
    <row r="53" spans="1:13" ht="15.75">
      <c r="A53" s="59"/>
      <c r="B53" s="17"/>
      <c r="C53" s="18"/>
      <c r="D53" s="18"/>
      <c r="E53" s="26" t="s">
        <v>42</v>
      </c>
      <c r="F53" s="18"/>
      <c r="G53" s="18"/>
      <c r="H53" s="18"/>
      <c r="I53" s="18"/>
      <c r="J53" s="18"/>
      <c r="K53" s="18"/>
      <c r="L53" s="20"/>
      <c r="M53" s="59"/>
    </row>
    <row r="54" spans="1:13">
      <c r="A54" s="59"/>
      <c r="B54" s="17"/>
      <c r="C54" s="18"/>
      <c r="D54" s="18"/>
      <c r="E54" s="27"/>
      <c r="F54" s="18"/>
      <c r="G54" s="18"/>
      <c r="H54" s="18"/>
      <c r="I54" s="18"/>
      <c r="J54" s="18"/>
      <c r="K54" s="18"/>
      <c r="L54" s="20"/>
      <c r="M54" s="59"/>
    </row>
    <row r="55" spans="1:13" ht="33.75">
      <c r="A55" s="59"/>
      <c r="B55" s="17"/>
      <c r="C55" s="18"/>
      <c r="D55" s="18"/>
      <c r="E55" s="77" t="s">
        <v>158</v>
      </c>
      <c r="F55" s="18"/>
      <c r="G55" s="18"/>
      <c r="H55" s="18"/>
      <c r="I55" s="18"/>
      <c r="J55" s="18"/>
      <c r="K55" s="18"/>
      <c r="L55" s="20"/>
      <c r="M55" s="59"/>
    </row>
    <row r="56" spans="1:13" ht="15.75" thickBot="1">
      <c r="A56" s="59"/>
      <c r="B56" s="17"/>
      <c r="C56" s="18"/>
      <c r="D56" s="18"/>
      <c r="E56" s="78"/>
      <c r="F56" s="18"/>
      <c r="G56" s="18"/>
      <c r="H56" s="18"/>
      <c r="I56" s="18"/>
      <c r="J56" s="18"/>
      <c r="K56" s="18"/>
      <c r="L56" s="20"/>
      <c r="M56" s="59"/>
    </row>
    <row r="57" spans="1:13">
      <c r="A57" s="59"/>
      <c r="B57" s="79"/>
      <c r="C57" s="80"/>
      <c r="D57" s="80"/>
      <c r="E57" s="80"/>
      <c r="F57" s="80"/>
      <c r="G57" s="80"/>
      <c r="H57" s="80"/>
      <c r="I57" s="80"/>
      <c r="J57" s="80"/>
      <c r="K57" s="80"/>
      <c r="L57" s="81"/>
      <c r="M57" s="59"/>
    </row>
    <row r="58" spans="1:13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</row>
    <row r="59" spans="1:13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</row>
  </sheetData>
  <mergeCells count="7">
    <mergeCell ref="F34:H34"/>
    <mergeCell ref="B5:L5"/>
    <mergeCell ref="B7:L7"/>
    <mergeCell ref="D10:F10"/>
    <mergeCell ref="H10:J10"/>
    <mergeCell ref="F31:H31"/>
    <mergeCell ref="F32:H32"/>
  </mergeCells>
  <phoneticPr fontId="34" type="noConversion"/>
  <pageMargins left="0.7" right="0.7" top="0.75" bottom="0.75" header="0.3" footer="0.3"/>
  <pageSetup scale="5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workbookViewId="0">
      <selection activeCell="Q4" sqref="Q4"/>
    </sheetView>
  </sheetViews>
  <sheetFormatPr defaultRowHeight="15"/>
  <sheetData/>
  <pageMargins left="0.7" right="0.7" top="0.75" bottom="0.75" header="0.3" footer="0.3"/>
  <pageSetup scale="83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workbookViewId="0">
      <selection activeCell="F2" sqref="F2"/>
    </sheetView>
  </sheetViews>
  <sheetFormatPr defaultRowHeight="15"/>
  <cols>
    <col min="2" max="2" width="14.140625" customWidth="1"/>
    <col min="3" max="3" width="51.85546875" customWidth="1"/>
    <col min="4" max="4" width="2.140625" customWidth="1"/>
    <col min="5" max="5" width="13.28515625" customWidth="1"/>
    <col min="6" max="6" width="15.7109375" customWidth="1"/>
  </cols>
  <sheetData>
    <row r="1" spans="1:7" ht="18.75">
      <c r="F1" s="132" t="s">
        <v>118</v>
      </c>
    </row>
    <row r="2" spans="1:7" ht="18.75">
      <c r="F2" s="132" t="s">
        <v>234</v>
      </c>
    </row>
    <row r="3" spans="1:7" ht="23.25">
      <c r="A3" s="282" t="s">
        <v>159</v>
      </c>
      <c r="B3" s="282"/>
      <c r="C3" s="282"/>
      <c r="D3" s="282"/>
      <c r="E3" s="282"/>
      <c r="F3" s="282"/>
      <c r="G3" s="282"/>
    </row>
    <row r="4" spans="1:7" ht="21">
      <c r="A4" s="283" t="s">
        <v>129</v>
      </c>
      <c r="B4" s="283"/>
      <c r="C4" s="283"/>
      <c r="D4" s="283"/>
      <c r="E4" s="283"/>
      <c r="F4" s="283"/>
      <c r="G4" s="283"/>
    </row>
    <row r="5" spans="1:7" ht="18.75">
      <c r="E5" s="5" t="s">
        <v>13</v>
      </c>
      <c r="F5" s="5" t="s">
        <v>10</v>
      </c>
    </row>
    <row r="6" spans="1:7" ht="18.75">
      <c r="E6" s="5" t="s">
        <v>14</v>
      </c>
      <c r="F6" s="5" t="s">
        <v>11</v>
      </c>
    </row>
    <row r="7" spans="1:7" ht="19.5" thickBot="1">
      <c r="E7" s="6" t="s">
        <v>15</v>
      </c>
      <c r="F7" s="6" t="s">
        <v>12</v>
      </c>
    </row>
    <row r="8" spans="1:7" ht="15.75">
      <c r="B8" s="1"/>
      <c r="C8" s="2" t="s">
        <v>0</v>
      </c>
      <c r="D8" s="3"/>
      <c r="E8" s="4"/>
      <c r="F8" s="4"/>
    </row>
    <row r="9" spans="1:7" ht="15.75">
      <c r="B9" s="1"/>
      <c r="C9" s="3"/>
      <c r="D9" s="3"/>
      <c r="E9" s="4"/>
      <c r="F9" s="4"/>
    </row>
    <row r="10" spans="1:7" ht="18.75">
      <c r="B10" s="4">
        <v>365.2</v>
      </c>
      <c r="C10" s="3" t="s">
        <v>1</v>
      </c>
      <c r="D10" s="3"/>
      <c r="E10" s="4" t="s">
        <v>2</v>
      </c>
      <c r="F10" s="4">
        <v>60</v>
      </c>
    </row>
    <row r="11" spans="1:7" ht="18.75">
      <c r="B11" s="4">
        <v>366.1</v>
      </c>
      <c r="C11" s="3" t="s">
        <v>16</v>
      </c>
      <c r="D11" s="3"/>
      <c r="E11" s="4" t="s">
        <v>3</v>
      </c>
      <c r="F11" s="4">
        <v>38</v>
      </c>
    </row>
    <row r="12" spans="1:7" ht="18.75">
      <c r="B12" s="4">
        <v>367</v>
      </c>
      <c r="C12" s="3" t="s">
        <v>5</v>
      </c>
      <c r="D12" s="3"/>
      <c r="E12" s="4" t="s">
        <v>3</v>
      </c>
      <c r="F12" s="4">
        <v>55</v>
      </c>
    </row>
    <row r="13" spans="1:7" ht="18.75">
      <c r="B13" s="4">
        <v>368</v>
      </c>
      <c r="C13" s="3" t="s">
        <v>6</v>
      </c>
      <c r="D13" s="3"/>
      <c r="E13" s="4" t="s">
        <v>4</v>
      </c>
      <c r="F13" s="4">
        <v>30</v>
      </c>
    </row>
    <row r="14" spans="1:7" ht="18.75">
      <c r="B14" s="4">
        <v>369</v>
      </c>
      <c r="C14" s="3" t="s">
        <v>7</v>
      </c>
      <c r="D14" s="3"/>
      <c r="E14" s="4" t="s">
        <v>4</v>
      </c>
      <c r="F14" s="4">
        <v>25</v>
      </c>
    </row>
    <row r="15" spans="1:7" ht="18.75">
      <c r="B15" s="4">
        <v>371</v>
      </c>
      <c r="C15" s="3" t="s">
        <v>8</v>
      </c>
      <c r="D15" s="3"/>
      <c r="E15" s="4" t="s">
        <v>9</v>
      </c>
      <c r="F15" s="4">
        <v>15</v>
      </c>
    </row>
    <row r="17" spans="2:6" ht="15.75">
      <c r="B17" s="4"/>
      <c r="C17" s="3"/>
      <c r="D17" s="1"/>
      <c r="E17" s="4"/>
      <c r="F17" s="4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</sheetData>
  <mergeCells count="2">
    <mergeCell ref="A3:G3"/>
    <mergeCell ref="A4:G4"/>
  </mergeCells>
  <phoneticPr fontId="34" type="noConversion"/>
  <pageMargins left="0.7" right="0.7" top="0.75" bottom="0.75" header="0.3" footer="0.3"/>
  <pageSetup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Charts</vt:lpstr>
      </vt:variant>
      <vt:variant>
        <vt:i4>2</vt:i4>
      </vt:variant>
    </vt:vector>
  </HeadingPairs>
  <TitlesOfParts>
    <vt:vector size="19" baseType="lpstr">
      <vt:lpstr>Sch 1</vt:lpstr>
      <vt:lpstr>Sch 4</vt:lpstr>
      <vt:lpstr>Sch 5</vt:lpstr>
      <vt:lpstr>Sch 6</vt:lpstr>
      <vt:lpstr>Sch 7</vt:lpstr>
      <vt:lpstr>Sch 8</vt:lpstr>
      <vt:lpstr>Sch 9 p 1</vt:lpstr>
      <vt:lpstr>Sch 9 p 2</vt:lpstr>
      <vt:lpstr>Sch 10</vt:lpstr>
      <vt:lpstr>Sch 11 </vt:lpstr>
      <vt:lpstr>Sch 12 </vt:lpstr>
      <vt:lpstr>Sch 13</vt:lpstr>
      <vt:lpstr>Sch 14</vt:lpstr>
      <vt:lpstr>Sch 15</vt:lpstr>
      <vt:lpstr>Sch 16</vt:lpstr>
      <vt:lpstr>Sch 17</vt:lpstr>
      <vt:lpstr>Sch 18</vt:lpstr>
      <vt:lpstr>Sch 2</vt:lpstr>
      <vt:lpstr>Sch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ehfbwmq</dc:creator>
  <cp:lastModifiedBy>Van Ness Feldman</cp:lastModifiedBy>
  <cp:lastPrinted>2009-06-29T19:32:10Z</cp:lastPrinted>
  <dcterms:created xsi:type="dcterms:W3CDTF">2009-06-21T22:33:14Z</dcterms:created>
  <dcterms:modified xsi:type="dcterms:W3CDTF">2009-06-29T19:34:58Z</dcterms:modified>
</cp:coreProperties>
</file>